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astaloncz.sharepoint.com/sites/astalons.r.o/Shared Documents/Zakazky astalon/Z250711_SPSS_Rybitvi_Dvere_II/OUT/"/>
    </mc:Choice>
  </mc:AlternateContent>
  <xr:revisionPtr revIDLastSave="13" documentId="13_ncr:1_{954F2598-FF10-4DBE-BAFC-7DC2722E4D43}" xr6:coauthVersionLast="47" xr6:coauthVersionMax="47" xr10:uidLastSave="{1D8F56C9-57B0-464B-8574-8003C06771ED}"/>
  <workbookProtection workbookAlgorithmName="SHA-512" workbookHashValue="G5Q8e7cOttdueN/40ZlzcCpNIeNX/xROQt4umnMZCdXPs3tLAtIpg7OtQ1qsojd/Od+cXJXkUiwavNV3GOeeRg==" workbookSaltValue="ilA8GviOqr0k7ld9j9uXXQ==" workbookSpinCount="100000" lockStructure="1"/>
  <bookViews>
    <workbookView xWindow="-110" yWindow="-110" windowWidth="38620" windowHeight="21100" activeTab="1" xr2:uid="{00000000-000D-0000-FFFF-FFFF00000000}"/>
  </bookViews>
  <sheets>
    <sheet name="Rekapitulace stavby" sheetId="1" r:id="rId1"/>
    <sheet name="1 - Stavební část" sheetId="2" r:id="rId2"/>
    <sheet name="2 - Elektroinstalace" sheetId="3" r:id="rId3"/>
  </sheets>
  <definedNames>
    <definedName name="_xlnm._FilterDatabase" localSheetId="1" hidden="1">'1 - Stavební část'!$C$129:$K$193</definedName>
    <definedName name="_xlnm._FilterDatabase" localSheetId="2" hidden="1">'2 - Elektroinstalace'!$C$122:$K$154</definedName>
    <definedName name="_xlnm.Print_Titles" localSheetId="1">'1 - Stavební část'!$129:$129</definedName>
    <definedName name="_xlnm.Print_Titles" localSheetId="2">'2 - Elektroinstalace'!$122:$122</definedName>
    <definedName name="_xlnm.Print_Titles" localSheetId="0">'Rekapitulace stavby'!$92:$92</definedName>
    <definedName name="_xlnm.Print_Area" localSheetId="1">'1 - Stavební část'!$C$4:$J$76,'1 - Stavební část'!$C$117:$J$193</definedName>
    <definedName name="_xlnm.Print_Area" localSheetId="2">'2 - Elektroinstalace'!$C$4:$J$76,'2 - Elektroinstalace'!$C$110:$J$154</definedName>
    <definedName name="_xlnm.Print_Area" localSheetId="0">'Rekapitulace stavby'!$D$4:$AO$76,'Rekapitulace stavby'!$C$82:$AQ$97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3" l="1"/>
  <c r="J133" i="2"/>
  <c r="J18" i="2"/>
  <c r="J37" i="3"/>
  <c r="J36" i="3"/>
  <c r="AY96" i="1" s="1"/>
  <c r="J35" i="3"/>
  <c r="AX96" i="1" s="1"/>
  <c r="BI154" i="3"/>
  <c r="BH154" i="3"/>
  <c r="BG154" i="3"/>
  <c r="BF154" i="3"/>
  <c r="T154" i="3"/>
  <c r="R154" i="3"/>
  <c r="P154" i="3"/>
  <c r="BI153" i="3"/>
  <c r="BH153" i="3"/>
  <c r="BG153" i="3"/>
  <c r="BF153" i="3"/>
  <c r="T153" i="3"/>
  <c r="R153" i="3"/>
  <c r="P153" i="3"/>
  <c r="BI152" i="3"/>
  <c r="BH152" i="3"/>
  <c r="BG152" i="3"/>
  <c r="BF152" i="3"/>
  <c r="T152" i="3"/>
  <c r="R152" i="3"/>
  <c r="P152" i="3"/>
  <c r="BI151" i="3"/>
  <c r="BH151" i="3"/>
  <c r="BG151" i="3"/>
  <c r="BF151" i="3"/>
  <c r="T151" i="3"/>
  <c r="R151" i="3"/>
  <c r="P151" i="3"/>
  <c r="BI150" i="3"/>
  <c r="BH150" i="3"/>
  <c r="BG150" i="3"/>
  <c r="BF150" i="3"/>
  <c r="T150" i="3"/>
  <c r="R150" i="3"/>
  <c r="P150" i="3"/>
  <c r="BI149" i="3"/>
  <c r="BH149" i="3"/>
  <c r="BG149" i="3"/>
  <c r="BF149" i="3"/>
  <c r="T149" i="3"/>
  <c r="R149" i="3"/>
  <c r="P149" i="3"/>
  <c r="BI148" i="3"/>
  <c r="BH148" i="3"/>
  <c r="BG148" i="3"/>
  <c r="BF148" i="3"/>
  <c r="T148" i="3"/>
  <c r="R148" i="3"/>
  <c r="P148" i="3"/>
  <c r="BI147" i="3"/>
  <c r="BH147" i="3"/>
  <c r="BG147" i="3"/>
  <c r="BF147" i="3"/>
  <c r="T147" i="3"/>
  <c r="R147" i="3"/>
  <c r="P147" i="3"/>
  <c r="BI146" i="3"/>
  <c r="BH146" i="3"/>
  <c r="BG146" i="3"/>
  <c r="BF146" i="3"/>
  <c r="T146" i="3"/>
  <c r="R146" i="3"/>
  <c r="P146" i="3"/>
  <c r="BI145" i="3"/>
  <c r="BH145" i="3"/>
  <c r="BG145" i="3"/>
  <c r="BF145" i="3"/>
  <c r="T145" i="3"/>
  <c r="R145" i="3"/>
  <c r="P145" i="3"/>
  <c r="BI144" i="3"/>
  <c r="BH144" i="3"/>
  <c r="BG144" i="3"/>
  <c r="BF144" i="3"/>
  <c r="T144" i="3"/>
  <c r="R144" i="3"/>
  <c r="P144" i="3"/>
  <c r="BI142" i="3"/>
  <c r="BH142" i="3"/>
  <c r="BG142" i="3"/>
  <c r="BF142" i="3"/>
  <c r="T142" i="3"/>
  <c r="R142" i="3"/>
  <c r="P142" i="3"/>
  <c r="BI141" i="3"/>
  <c r="BH141" i="3"/>
  <c r="BG141" i="3"/>
  <c r="BF141" i="3"/>
  <c r="T141" i="3"/>
  <c r="R141" i="3"/>
  <c r="P141" i="3"/>
  <c r="BI140" i="3"/>
  <c r="BH140" i="3"/>
  <c r="BG140" i="3"/>
  <c r="BF140" i="3"/>
  <c r="T140" i="3"/>
  <c r="R140" i="3"/>
  <c r="P140" i="3"/>
  <c r="BI138" i="3"/>
  <c r="BH138" i="3"/>
  <c r="BG138" i="3"/>
  <c r="BF138" i="3"/>
  <c r="T138" i="3"/>
  <c r="R138" i="3"/>
  <c r="P138" i="3"/>
  <c r="BI137" i="3"/>
  <c r="BH137" i="3"/>
  <c r="BG137" i="3"/>
  <c r="BF137" i="3"/>
  <c r="T137" i="3"/>
  <c r="R137" i="3"/>
  <c r="P137" i="3"/>
  <c r="BI136" i="3"/>
  <c r="BH136" i="3"/>
  <c r="BG136" i="3"/>
  <c r="BF136" i="3"/>
  <c r="T136" i="3"/>
  <c r="R136" i="3"/>
  <c r="P136" i="3"/>
  <c r="BI135" i="3"/>
  <c r="BH135" i="3"/>
  <c r="BG135" i="3"/>
  <c r="BF135" i="3"/>
  <c r="T135" i="3"/>
  <c r="R135" i="3"/>
  <c r="P135" i="3"/>
  <c r="BI134" i="3"/>
  <c r="BH134" i="3"/>
  <c r="BG134" i="3"/>
  <c r="BF134" i="3"/>
  <c r="T134" i="3"/>
  <c r="R134" i="3"/>
  <c r="P134" i="3"/>
  <c r="BI133" i="3"/>
  <c r="BH133" i="3"/>
  <c r="BG133" i="3"/>
  <c r="BF133" i="3"/>
  <c r="T133" i="3"/>
  <c r="R133" i="3"/>
  <c r="P133" i="3"/>
  <c r="BI132" i="3"/>
  <c r="BH132" i="3"/>
  <c r="BG132" i="3"/>
  <c r="BF132" i="3"/>
  <c r="T132" i="3"/>
  <c r="R132" i="3"/>
  <c r="P132" i="3"/>
  <c r="BI131" i="3"/>
  <c r="BH131" i="3"/>
  <c r="BG131" i="3"/>
  <c r="BF131" i="3"/>
  <c r="T131" i="3"/>
  <c r="R131" i="3"/>
  <c r="P131" i="3"/>
  <c r="BI128" i="3"/>
  <c r="BH128" i="3"/>
  <c r="BG128" i="3"/>
  <c r="BF128" i="3"/>
  <c r="T128" i="3"/>
  <c r="T127" i="3" s="1"/>
  <c r="R128" i="3"/>
  <c r="R127" i="3" s="1"/>
  <c r="P128" i="3"/>
  <c r="P127" i="3"/>
  <c r="BI126" i="3"/>
  <c r="BH126" i="3"/>
  <c r="BG126" i="3"/>
  <c r="BF126" i="3"/>
  <c r="T126" i="3"/>
  <c r="T125" i="3" s="1"/>
  <c r="R126" i="3"/>
  <c r="R125" i="3" s="1"/>
  <c r="R124" i="3" s="1"/>
  <c r="P126" i="3"/>
  <c r="P125" i="3" s="1"/>
  <c r="P124" i="3" s="1"/>
  <c r="F117" i="3"/>
  <c r="E115" i="3"/>
  <c r="F89" i="3"/>
  <c r="E87" i="3"/>
  <c r="J24" i="3"/>
  <c r="E24" i="3"/>
  <c r="J120" i="3" s="1"/>
  <c r="J23" i="3"/>
  <c r="J21" i="3"/>
  <c r="E21" i="3"/>
  <c r="J91" i="3" s="1"/>
  <c r="J20" i="3"/>
  <c r="E18" i="3"/>
  <c r="F92" i="3"/>
  <c r="J17" i="3"/>
  <c r="J15" i="3"/>
  <c r="E15" i="3"/>
  <c r="F119" i="3" s="1"/>
  <c r="J14" i="3"/>
  <c r="J12" i="3"/>
  <c r="J117" i="3" s="1"/>
  <c r="E7" i="3"/>
  <c r="E113" i="3" s="1"/>
  <c r="J37" i="2"/>
  <c r="J36" i="2"/>
  <c r="AY95" i="1" s="1"/>
  <c r="J35" i="2"/>
  <c r="AX95" i="1" s="1"/>
  <c r="BI193" i="2"/>
  <c r="BH193" i="2"/>
  <c r="BG193" i="2"/>
  <c r="BF193" i="2"/>
  <c r="T193" i="2"/>
  <c r="T192" i="2" s="1"/>
  <c r="T191" i="2" s="1"/>
  <c r="R193" i="2"/>
  <c r="R192" i="2" s="1"/>
  <c r="R191" i="2" s="1"/>
  <c r="P193" i="2"/>
  <c r="P192" i="2"/>
  <c r="P191" i="2" s="1"/>
  <c r="BI190" i="2"/>
  <c r="BH190" i="2"/>
  <c r="BG190" i="2"/>
  <c r="BF190" i="2"/>
  <c r="T190" i="2"/>
  <c r="R190" i="2"/>
  <c r="P190" i="2"/>
  <c r="BI189" i="2"/>
  <c r="BH189" i="2"/>
  <c r="BG189" i="2"/>
  <c r="BF189" i="2"/>
  <c r="T189" i="2"/>
  <c r="R189" i="2"/>
  <c r="P189" i="2"/>
  <c r="BI187" i="2"/>
  <c r="BH187" i="2"/>
  <c r="BG187" i="2"/>
  <c r="BF187" i="2"/>
  <c r="T187" i="2"/>
  <c r="R187" i="2"/>
  <c r="P187" i="2"/>
  <c r="BI186" i="2"/>
  <c r="BH186" i="2"/>
  <c r="BG186" i="2"/>
  <c r="BF186" i="2"/>
  <c r="T186" i="2"/>
  <c r="R186" i="2"/>
  <c r="P186" i="2"/>
  <c r="BI185" i="2"/>
  <c r="BH185" i="2"/>
  <c r="BG185" i="2"/>
  <c r="BF185" i="2"/>
  <c r="T185" i="2"/>
  <c r="R185" i="2"/>
  <c r="P185" i="2"/>
  <c r="BI184" i="2"/>
  <c r="BH184" i="2"/>
  <c r="BG184" i="2"/>
  <c r="BF184" i="2"/>
  <c r="T184" i="2"/>
  <c r="R184" i="2"/>
  <c r="P184" i="2"/>
  <c r="BI182" i="2"/>
  <c r="BH182" i="2"/>
  <c r="BG182" i="2"/>
  <c r="BF182" i="2"/>
  <c r="T182" i="2"/>
  <c r="R182" i="2"/>
  <c r="P182" i="2"/>
  <c r="BI181" i="2"/>
  <c r="BH181" i="2"/>
  <c r="BG181" i="2"/>
  <c r="BF181" i="2"/>
  <c r="T181" i="2"/>
  <c r="R181" i="2"/>
  <c r="P181" i="2"/>
  <c r="BI180" i="2"/>
  <c r="BH180" i="2"/>
  <c r="BG180" i="2"/>
  <c r="BF180" i="2"/>
  <c r="T180" i="2"/>
  <c r="R180" i="2"/>
  <c r="P180" i="2"/>
  <c r="BI179" i="2"/>
  <c r="BH179" i="2"/>
  <c r="BG179" i="2"/>
  <c r="BF179" i="2"/>
  <c r="T179" i="2"/>
  <c r="R179" i="2"/>
  <c r="P179" i="2"/>
  <c r="BI178" i="2"/>
  <c r="BH178" i="2"/>
  <c r="BG178" i="2"/>
  <c r="BF178" i="2"/>
  <c r="T178" i="2"/>
  <c r="R178" i="2"/>
  <c r="P178" i="2"/>
  <c r="BI177" i="2"/>
  <c r="BH177" i="2"/>
  <c r="BG177" i="2"/>
  <c r="BF177" i="2"/>
  <c r="T177" i="2"/>
  <c r="R177" i="2"/>
  <c r="P177" i="2"/>
  <c r="BI176" i="2"/>
  <c r="BH176" i="2"/>
  <c r="BG176" i="2"/>
  <c r="BF176" i="2"/>
  <c r="T176" i="2"/>
  <c r="R176" i="2"/>
  <c r="P176" i="2"/>
  <c r="BI174" i="2"/>
  <c r="BH174" i="2"/>
  <c r="BG174" i="2"/>
  <c r="BF174" i="2"/>
  <c r="T174" i="2"/>
  <c r="R174" i="2"/>
  <c r="P174" i="2"/>
  <c r="BI173" i="2"/>
  <c r="BH173" i="2"/>
  <c r="BG173" i="2"/>
  <c r="BF173" i="2"/>
  <c r="T173" i="2"/>
  <c r="R173" i="2"/>
  <c r="P173" i="2"/>
  <c r="BI172" i="2"/>
  <c r="BH172" i="2"/>
  <c r="BG172" i="2"/>
  <c r="BF172" i="2"/>
  <c r="T172" i="2"/>
  <c r="R172" i="2"/>
  <c r="P172" i="2"/>
  <c r="BI171" i="2"/>
  <c r="BH171" i="2"/>
  <c r="BG171" i="2"/>
  <c r="BF171" i="2"/>
  <c r="T171" i="2"/>
  <c r="R171" i="2"/>
  <c r="P171" i="2"/>
  <c r="BI170" i="2"/>
  <c r="BH170" i="2"/>
  <c r="BG170" i="2"/>
  <c r="BF170" i="2"/>
  <c r="T170" i="2"/>
  <c r="R170" i="2"/>
  <c r="P170" i="2"/>
  <c r="BI169" i="2"/>
  <c r="BH169" i="2"/>
  <c r="BG169" i="2"/>
  <c r="BF169" i="2"/>
  <c r="T169" i="2"/>
  <c r="R169" i="2"/>
  <c r="P169" i="2"/>
  <c r="BI168" i="2"/>
  <c r="BH168" i="2"/>
  <c r="BG168" i="2"/>
  <c r="BF168" i="2"/>
  <c r="T168" i="2"/>
  <c r="R168" i="2"/>
  <c r="P168" i="2"/>
  <c r="BI166" i="2"/>
  <c r="BH166" i="2"/>
  <c r="BG166" i="2"/>
  <c r="BF166" i="2"/>
  <c r="T166" i="2"/>
  <c r="R166" i="2"/>
  <c r="P166" i="2"/>
  <c r="BI165" i="2"/>
  <c r="BH165" i="2"/>
  <c r="BG165" i="2"/>
  <c r="BF165" i="2"/>
  <c r="T165" i="2"/>
  <c r="R165" i="2"/>
  <c r="P165" i="2"/>
  <c r="BI164" i="2"/>
  <c r="BH164" i="2"/>
  <c r="BG164" i="2"/>
  <c r="BF164" i="2"/>
  <c r="T164" i="2"/>
  <c r="R164" i="2"/>
  <c r="P164" i="2"/>
  <c r="BI163" i="2"/>
  <c r="BH163" i="2"/>
  <c r="BG163" i="2"/>
  <c r="BF163" i="2"/>
  <c r="T163" i="2"/>
  <c r="R163" i="2"/>
  <c r="P163" i="2"/>
  <c r="BI161" i="2"/>
  <c r="BH161" i="2"/>
  <c r="BG161" i="2"/>
  <c r="BF161" i="2"/>
  <c r="T161" i="2"/>
  <c r="T160" i="2" s="1"/>
  <c r="R161" i="2"/>
  <c r="R160" i="2" s="1"/>
  <c r="P161" i="2"/>
  <c r="P160" i="2"/>
  <c r="BI158" i="2"/>
  <c r="BH158" i="2"/>
  <c r="BG158" i="2"/>
  <c r="BF158" i="2"/>
  <c r="T158" i="2"/>
  <c r="T157" i="2" s="1"/>
  <c r="R158" i="2"/>
  <c r="R157" i="2" s="1"/>
  <c r="P158" i="2"/>
  <c r="P157" i="2" s="1"/>
  <c r="BI156" i="2"/>
  <c r="BH156" i="2"/>
  <c r="BG156" i="2"/>
  <c r="BF156" i="2"/>
  <c r="T156" i="2"/>
  <c r="R156" i="2"/>
  <c r="P156" i="2"/>
  <c r="BI155" i="2"/>
  <c r="BH155" i="2"/>
  <c r="BG155" i="2"/>
  <c r="BF155" i="2"/>
  <c r="T155" i="2"/>
  <c r="R155" i="2"/>
  <c r="P155" i="2"/>
  <c r="BI154" i="2"/>
  <c r="BH154" i="2"/>
  <c r="BG154" i="2"/>
  <c r="BF154" i="2"/>
  <c r="T154" i="2"/>
  <c r="R154" i="2"/>
  <c r="P154" i="2"/>
  <c r="BI153" i="2"/>
  <c r="BH153" i="2"/>
  <c r="BG153" i="2"/>
  <c r="BF153" i="2"/>
  <c r="T153" i="2"/>
  <c r="R153" i="2"/>
  <c r="P153" i="2"/>
  <c r="BI151" i="2"/>
  <c r="BH151" i="2"/>
  <c r="BG151" i="2"/>
  <c r="BF151" i="2"/>
  <c r="T151" i="2"/>
  <c r="R151" i="2"/>
  <c r="P151" i="2"/>
  <c r="BI150" i="2"/>
  <c r="BH150" i="2"/>
  <c r="BG150" i="2"/>
  <c r="BF150" i="2"/>
  <c r="T150" i="2"/>
  <c r="R150" i="2"/>
  <c r="P150" i="2"/>
  <c r="BI149" i="2"/>
  <c r="BH149" i="2"/>
  <c r="BG149" i="2"/>
  <c r="BF149" i="2"/>
  <c r="T149" i="2"/>
  <c r="R149" i="2"/>
  <c r="P149" i="2"/>
  <c r="BI148" i="2"/>
  <c r="BH148" i="2"/>
  <c r="BG148" i="2"/>
  <c r="BF148" i="2"/>
  <c r="T148" i="2"/>
  <c r="R148" i="2"/>
  <c r="P148" i="2"/>
  <c r="BI147" i="2"/>
  <c r="BH147" i="2"/>
  <c r="BG147" i="2"/>
  <c r="BF147" i="2"/>
  <c r="T147" i="2"/>
  <c r="R147" i="2"/>
  <c r="P147" i="2"/>
  <c r="BI146" i="2"/>
  <c r="BH146" i="2"/>
  <c r="BG146" i="2"/>
  <c r="BF146" i="2"/>
  <c r="T146" i="2"/>
  <c r="R146" i="2"/>
  <c r="P146" i="2"/>
  <c r="BI145" i="2"/>
  <c r="BH145" i="2"/>
  <c r="BG145" i="2"/>
  <c r="BF145" i="2"/>
  <c r="T145" i="2"/>
  <c r="R145" i="2"/>
  <c r="P145" i="2"/>
  <c r="BI144" i="2"/>
  <c r="BH144" i="2"/>
  <c r="BG144" i="2"/>
  <c r="BF144" i="2"/>
  <c r="T144" i="2"/>
  <c r="R144" i="2"/>
  <c r="P144" i="2"/>
  <c r="BI143" i="2"/>
  <c r="BH143" i="2"/>
  <c r="BG143" i="2"/>
  <c r="BF143" i="2"/>
  <c r="T143" i="2"/>
  <c r="R143" i="2"/>
  <c r="P143" i="2"/>
  <c r="BI142" i="2"/>
  <c r="BH142" i="2"/>
  <c r="BG142" i="2"/>
  <c r="BF142" i="2"/>
  <c r="T142" i="2"/>
  <c r="R142" i="2"/>
  <c r="P142" i="2"/>
  <c r="BI141" i="2"/>
  <c r="BH141" i="2"/>
  <c r="BG141" i="2"/>
  <c r="BF141" i="2"/>
  <c r="T141" i="2"/>
  <c r="R141" i="2"/>
  <c r="P141" i="2"/>
  <c r="BI140" i="2"/>
  <c r="BH140" i="2"/>
  <c r="BG140" i="2"/>
  <c r="BF140" i="2"/>
  <c r="T140" i="2"/>
  <c r="R140" i="2"/>
  <c r="P140" i="2"/>
  <c r="BI139" i="2"/>
  <c r="BH139" i="2"/>
  <c r="BG139" i="2"/>
  <c r="BF139" i="2"/>
  <c r="T139" i="2"/>
  <c r="R139" i="2"/>
  <c r="P139" i="2"/>
  <c r="BI137" i="2"/>
  <c r="BH137" i="2"/>
  <c r="BG137" i="2"/>
  <c r="BF137" i="2"/>
  <c r="T137" i="2"/>
  <c r="R137" i="2"/>
  <c r="P137" i="2"/>
  <c r="BI136" i="2"/>
  <c r="BH136" i="2"/>
  <c r="BG136" i="2"/>
  <c r="BF136" i="2"/>
  <c r="T136" i="2"/>
  <c r="R136" i="2"/>
  <c r="P136" i="2"/>
  <c r="BI135" i="2"/>
  <c r="BH135" i="2"/>
  <c r="BG135" i="2"/>
  <c r="BF135" i="2"/>
  <c r="T135" i="2"/>
  <c r="R135" i="2"/>
  <c r="P135" i="2"/>
  <c r="BI134" i="2"/>
  <c r="BH134" i="2"/>
  <c r="BG134" i="2"/>
  <c r="BF134" i="2"/>
  <c r="T134" i="2"/>
  <c r="R134" i="2"/>
  <c r="P134" i="2"/>
  <c r="BI133" i="2"/>
  <c r="BH133" i="2"/>
  <c r="BG133" i="2"/>
  <c r="BF133" i="2"/>
  <c r="T133" i="2"/>
  <c r="R133" i="2"/>
  <c r="P133" i="2"/>
  <c r="J126" i="2"/>
  <c r="F126" i="2"/>
  <c r="F124" i="2"/>
  <c r="E122" i="2"/>
  <c r="J91" i="2"/>
  <c r="F91" i="2"/>
  <c r="F89" i="2"/>
  <c r="E87" i="2"/>
  <c r="J24" i="2"/>
  <c r="E24" i="2"/>
  <c r="J127" i="2" s="1"/>
  <c r="J23" i="2"/>
  <c r="E18" i="2"/>
  <c r="F92" i="2" s="1"/>
  <c r="J17" i="2"/>
  <c r="J12" i="2"/>
  <c r="J124" i="2" s="1"/>
  <c r="E7" i="2"/>
  <c r="E120" i="2"/>
  <c r="L90" i="1"/>
  <c r="AM90" i="1"/>
  <c r="AM89" i="1"/>
  <c r="L89" i="1"/>
  <c r="AM87" i="1"/>
  <c r="L87" i="1"/>
  <c r="L85" i="1"/>
  <c r="L84" i="1"/>
  <c r="J181" i="2"/>
  <c r="BK137" i="2"/>
  <c r="J148" i="2"/>
  <c r="BK171" i="2"/>
  <c r="J144" i="2"/>
  <c r="BK179" i="2"/>
  <c r="BK141" i="2"/>
  <c r="J168" i="2"/>
  <c r="BK135" i="2"/>
  <c r="BK165" i="2"/>
  <c r="BK177" i="2"/>
  <c r="J151" i="2"/>
  <c r="BK190" i="2"/>
  <c r="BK153" i="2"/>
  <c r="J149" i="3"/>
  <c r="J154" i="3"/>
  <c r="BK135" i="3"/>
  <c r="BK149" i="3"/>
  <c r="BK148" i="3"/>
  <c r="BK146" i="3"/>
  <c r="BK173" i="2"/>
  <c r="J187" i="2"/>
  <c r="J143" i="2"/>
  <c r="BK158" i="2"/>
  <c r="BK133" i="2"/>
  <c r="BK180" i="2"/>
  <c r="BK163" i="2"/>
  <c r="J136" i="2"/>
  <c r="J158" i="2"/>
  <c r="BK143" i="2"/>
  <c r="J177" i="2"/>
  <c r="J184" i="2"/>
  <c r="J164" i="2"/>
  <c r="J193" i="2"/>
  <c r="BK169" i="2"/>
  <c r="BK140" i="2"/>
  <c r="J141" i="3"/>
  <c r="BK153" i="3"/>
  <c r="J126" i="3"/>
  <c r="BK126" i="3"/>
  <c r="J134" i="3"/>
  <c r="BK134" i="3"/>
  <c r="BK128" i="3"/>
  <c r="J149" i="2"/>
  <c r="BK164" i="2"/>
  <c r="BK181" i="2"/>
  <c r="BK145" i="2"/>
  <c r="J176" i="2"/>
  <c r="BK155" i="2"/>
  <c r="BK178" i="2"/>
  <c r="BK146" i="2"/>
  <c r="BK182" i="2"/>
  <c r="J135" i="2"/>
  <c r="J163" i="2"/>
  <c r="BK193" i="2"/>
  <c r="J180" i="2"/>
  <c r="J154" i="2"/>
  <c r="J151" i="3"/>
  <c r="J131" i="3"/>
  <c r="J136" i="3"/>
  <c r="BK142" i="3"/>
  <c r="J140" i="3"/>
  <c r="J142" i="3"/>
  <c r="BK148" i="2"/>
  <c r="BK166" i="2"/>
  <c r="BK185" i="2"/>
  <c r="J156" i="2"/>
  <c r="J185" i="2"/>
  <c r="BK170" i="2"/>
  <c r="BK139" i="2"/>
  <c r="BK161" i="2"/>
  <c r="J134" i="2"/>
  <c r="J155" i="2"/>
  <c r="J165" i="2"/>
  <c r="J137" i="2"/>
  <c r="BK186" i="2"/>
  <c r="BK151" i="2"/>
  <c r="BK150" i="3"/>
  <c r="BK141" i="3"/>
  <c r="J148" i="3"/>
  <c r="BK144" i="3"/>
  <c r="BK140" i="3"/>
  <c r="BK138" i="3"/>
  <c r="BK132" i="3"/>
  <c r="J128" i="3"/>
  <c r="J145" i="3"/>
  <c r="BK152" i="3"/>
  <c r="BK151" i="3"/>
  <c r="BK174" i="2"/>
  <c r="BK189" i="2"/>
  <c r="J189" i="2"/>
  <c r="J150" i="2"/>
  <c r="BK184" i="2"/>
  <c r="BK168" i="2"/>
  <c r="J179" i="2"/>
  <c r="J147" i="2"/>
  <c r="J166" i="2"/>
  <c r="J173" i="2"/>
  <c r="J145" i="2"/>
  <c r="J178" i="2"/>
  <c r="BK142" i="2"/>
  <c r="J144" i="3"/>
  <c r="J146" i="3"/>
  <c r="J153" i="3"/>
  <c r="J138" i="3"/>
  <c r="BK145" i="3"/>
  <c r="J152" i="3"/>
  <c r="BK187" i="2"/>
  <c r="BK144" i="2"/>
  <c r="BK150" i="2"/>
  <c r="J182" i="2"/>
  <c r="J153" i="2"/>
  <c r="AS94" i="1"/>
  <c r="J171" i="2"/>
  <c r="J141" i="2"/>
  <c r="BK156" i="2"/>
  <c r="J172" i="2"/>
  <c r="BK136" i="2"/>
  <c r="J170" i="2"/>
  <c r="J139" i="2"/>
  <c r="J135" i="3"/>
  <c r="J150" i="3"/>
  <c r="BK154" i="3"/>
  <c r="J147" i="3"/>
  <c r="BK131" i="3"/>
  <c r="J132" i="3"/>
  <c r="BK136" i="3"/>
  <c r="BK176" i="2"/>
  <c r="J146" i="2"/>
  <c r="J174" i="2"/>
  <c r="J142" i="2"/>
  <c r="BK172" i="2"/>
  <c r="BK154" i="2"/>
  <c r="BK149" i="2"/>
  <c r="J186" i="2"/>
  <c r="J140" i="2"/>
  <c r="J169" i="2"/>
  <c r="BK147" i="2"/>
  <c r="J190" i="2"/>
  <c r="J161" i="2"/>
  <c r="BK134" i="2"/>
  <c r="BK133" i="3"/>
  <c r="J133" i="3"/>
  <c r="J137" i="3"/>
  <c r="BK137" i="3"/>
  <c r="BK147" i="3"/>
  <c r="P139" i="3" l="1"/>
  <c r="T124" i="3"/>
  <c r="T138" i="2"/>
  <c r="P162" i="2"/>
  <c r="P183" i="2"/>
  <c r="BK132" i="2"/>
  <c r="J132" i="2" s="1"/>
  <c r="J98" i="2" s="1"/>
  <c r="R138" i="2"/>
  <c r="BK162" i="2"/>
  <c r="J162" i="2"/>
  <c r="J104" i="2" s="1"/>
  <c r="T188" i="2"/>
  <c r="BK130" i="3"/>
  <c r="J130" i="3" s="1"/>
  <c r="J101" i="3" s="1"/>
  <c r="BK138" i="2"/>
  <c r="J138" i="2"/>
  <c r="J99" i="2" s="1"/>
  <c r="R152" i="2"/>
  <c r="BK167" i="2"/>
  <c r="J167" i="2" s="1"/>
  <c r="J105" i="2" s="1"/>
  <c r="T167" i="2"/>
  <c r="R175" i="2"/>
  <c r="BK183" i="2"/>
  <c r="J183" i="2" s="1"/>
  <c r="J107" i="2" s="1"/>
  <c r="T183" i="2"/>
  <c r="R188" i="2"/>
  <c r="BK143" i="3"/>
  <c r="J143" i="3" s="1"/>
  <c r="J103" i="3" s="1"/>
  <c r="R132" i="2"/>
  <c r="R139" i="3"/>
  <c r="P138" i="2"/>
  <c r="T152" i="2"/>
  <c r="T162" i="2"/>
  <c r="R167" i="2"/>
  <c r="P175" i="2"/>
  <c r="BK188" i="2"/>
  <c r="J188" i="2"/>
  <c r="J108" i="2" s="1"/>
  <c r="P130" i="3"/>
  <c r="BK139" i="3"/>
  <c r="J139" i="3" s="1"/>
  <c r="J102" i="3" s="1"/>
  <c r="R143" i="3"/>
  <c r="BK152" i="2"/>
  <c r="J152" i="2" s="1"/>
  <c r="J100" i="2" s="1"/>
  <c r="R130" i="3"/>
  <c r="P143" i="3"/>
  <c r="P132" i="2"/>
  <c r="T132" i="2"/>
  <c r="T131" i="2" s="1"/>
  <c r="P152" i="2"/>
  <c r="R162" i="2"/>
  <c r="P167" i="2"/>
  <c r="BK175" i="2"/>
  <c r="J175" i="2" s="1"/>
  <c r="J106" i="2" s="1"/>
  <c r="T175" i="2"/>
  <c r="R183" i="2"/>
  <c r="P188" i="2"/>
  <c r="T130" i="3"/>
  <c r="T139" i="3"/>
  <c r="T143" i="3"/>
  <c r="BK127" i="3"/>
  <c r="J127" i="3"/>
  <c r="J99" i="3" s="1"/>
  <c r="BK160" i="2"/>
  <c r="J160" i="2" s="1"/>
  <c r="J103" i="2" s="1"/>
  <c r="BK125" i="3"/>
  <c r="J125" i="3"/>
  <c r="J98" i="3" s="1"/>
  <c r="BK157" i="2"/>
  <c r="J157" i="2" s="1"/>
  <c r="J101" i="2" s="1"/>
  <c r="BK192" i="2"/>
  <c r="J192" i="2"/>
  <c r="J110" i="2" s="1"/>
  <c r="F91" i="3"/>
  <c r="F120" i="3"/>
  <c r="BE128" i="3"/>
  <c r="BE135" i="3"/>
  <c r="BE145" i="3"/>
  <c r="BE141" i="3"/>
  <c r="BE148" i="3"/>
  <c r="J92" i="3"/>
  <c r="BE136" i="3"/>
  <c r="BE144" i="3"/>
  <c r="BE146" i="3"/>
  <c r="BE147" i="3"/>
  <c r="BE150" i="3"/>
  <c r="BE153" i="3"/>
  <c r="E85" i="3"/>
  <c r="J119" i="3"/>
  <c r="BE133" i="3"/>
  <c r="BE151" i="3"/>
  <c r="BE131" i="3"/>
  <c r="J89" i="3"/>
  <c r="BE132" i="3"/>
  <c r="BE134" i="3"/>
  <c r="BE137" i="3"/>
  <c r="BE138" i="3"/>
  <c r="BE140" i="3"/>
  <c r="BE149" i="3"/>
  <c r="BE152" i="3"/>
  <c r="BE154" i="3"/>
  <c r="BE126" i="3"/>
  <c r="BE142" i="3"/>
  <c r="J89" i="2"/>
  <c r="BE136" i="2"/>
  <c r="BE146" i="2"/>
  <c r="BE164" i="2"/>
  <c r="BE165" i="2"/>
  <c r="BE166" i="2"/>
  <c r="BE168" i="2"/>
  <c r="BE173" i="2"/>
  <c r="BE174" i="2"/>
  <c r="BE189" i="2"/>
  <c r="BE190" i="2"/>
  <c r="BE193" i="2"/>
  <c r="E85" i="2"/>
  <c r="J92" i="2"/>
  <c r="F127" i="2"/>
  <c r="BE133" i="2"/>
  <c r="BE143" i="2"/>
  <c r="BE148" i="2"/>
  <c r="BE149" i="2"/>
  <c r="BE150" i="2"/>
  <c r="BE153" i="2"/>
  <c r="BE154" i="2"/>
  <c r="BE171" i="2"/>
  <c r="BE182" i="2"/>
  <c r="BE187" i="2"/>
  <c r="BE147" i="2"/>
  <c r="BE170" i="2"/>
  <c r="BE172" i="2"/>
  <c r="BE181" i="2"/>
  <c r="BE184" i="2"/>
  <c r="BE151" i="2"/>
  <c r="BE155" i="2"/>
  <c r="BE156" i="2"/>
  <c r="BE185" i="2"/>
  <c r="BE186" i="2"/>
  <c r="BE134" i="2"/>
  <c r="BE169" i="2"/>
  <c r="BE137" i="2"/>
  <c r="BE176" i="2"/>
  <c r="BE177" i="2"/>
  <c r="BE178" i="2"/>
  <c r="BE179" i="2"/>
  <c r="BE180" i="2"/>
  <c r="BE135" i="2"/>
  <c r="BE139" i="2"/>
  <c r="BE140" i="2"/>
  <c r="BE144" i="2"/>
  <c r="BE145" i="2"/>
  <c r="BE141" i="2"/>
  <c r="BE142" i="2"/>
  <c r="BE158" i="2"/>
  <c r="BE161" i="2"/>
  <c r="BE163" i="2"/>
  <c r="F34" i="3"/>
  <c r="BA96" i="1" s="1"/>
  <c r="F37" i="3"/>
  <c r="BD96" i="1" s="1"/>
  <c r="F36" i="2"/>
  <c r="BC95" i="1" s="1"/>
  <c r="J34" i="2"/>
  <c r="AW95" i="1" s="1"/>
  <c r="F37" i="2"/>
  <c r="BD95" i="1" s="1"/>
  <c r="F36" i="3"/>
  <c r="BC96" i="1"/>
  <c r="F35" i="3"/>
  <c r="BB96" i="1" s="1"/>
  <c r="F35" i="2"/>
  <c r="BB95" i="1" s="1"/>
  <c r="J34" i="3"/>
  <c r="AW96" i="1" s="1"/>
  <c r="F34" i="2"/>
  <c r="BA95" i="1" s="1"/>
  <c r="R159" i="2" l="1"/>
  <c r="BK159" i="2"/>
  <c r="J159" i="2" s="1"/>
  <c r="J102" i="2" s="1"/>
  <c r="R131" i="2"/>
  <c r="P159" i="2"/>
  <c r="T129" i="3"/>
  <c r="T123" i="3" s="1"/>
  <c r="R129" i="3"/>
  <c r="R123" i="3"/>
  <c r="T159" i="2"/>
  <c r="T130" i="2"/>
  <c r="P131" i="2"/>
  <c r="P130" i="2"/>
  <c r="AU95" i="1" s="1"/>
  <c r="P129" i="3"/>
  <c r="P123" i="3" s="1"/>
  <c r="AU96" i="1" s="1"/>
  <c r="BK131" i="2"/>
  <c r="J131" i="2"/>
  <c r="J97" i="2" s="1"/>
  <c r="BK124" i="3"/>
  <c r="J124" i="3"/>
  <c r="J97" i="3"/>
  <c r="BK129" i="3"/>
  <c r="J129" i="3" s="1"/>
  <c r="J100" i="3" s="1"/>
  <c r="BK191" i="2"/>
  <c r="J191" i="2"/>
  <c r="J109" i="2" s="1"/>
  <c r="J33" i="2"/>
  <c r="AV95" i="1" s="1"/>
  <c r="AT95" i="1" s="1"/>
  <c r="BD94" i="1"/>
  <c r="W33" i="1" s="1"/>
  <c r="F33" i="3"/>
  <c r="AZ96" i="1" s="1"/>
  <c r="BB94" i="1"/>
  <c r="AX94" i="1" s="1"/>
  <c r="BA94" i="1"/>
  <c r="W30" i="1" s="1"/>
  <c r="BC94" i="1"/>
  <c r="W32" i="1" s="1"/>
  <c r="F33" i="2"/>
  <c r="AZ95" i="1" s="1"/>
  <c r="J33" i="3"/>
  <c r="AV96" i="1" s="1"/>
  <c r="AT96" i="1" s="1"/>
  <c r="R130" i="2" l="1"/>
  <c r="BK130" i="2"/>
  <c r="J130" i="2" s="1"/>
  <c r="J30" i="2" s="1"/>
  <c r="AG95" i="1" s="1"/>
  <c r="BK123" i="3"/>
  <c r="J123" i="3" s="1"/>
  <c r="J30" i="3" s="1"/>
  <c r="AG96" i="1" s="1"/>
  <c r="AU94" i="1"/>
  <c r="W31" i="1"/>
  <c r="AY94" i="1"/>
  <c r="AW94" i="1"/>
  <c r="AK30" i="1" s="1"/>
  <c r="AZ94" i="1"/>
  <c r="AV94" i="1" s="1"/>
  <c r="AK29" i="1" s="1"/>
  <c r="AG94" i="1" l="1"/>
  <c r="J96" i="2"/>
  <c r="AN95" i="1"/>
  <c r="J39" i="2"/>
  <c r="J39" i="3"/>
  <c r="J96" i="3"/>
  <c r="AN96" i="1"/>
  <c r="AT94" i="1"/>
  <c r="W29" i="1"/>
  <c r="AN94" i="1" l="1"/>
  <c r="AK26" i="1"/>
  <c r="AK35" i="1" s="1"/>
</calcChain>
</file>

<file path=xl/sharedStrings.xml><?xml version="1.0" encoding="utf-8"?>
<sst xmlns="http://schemas.openxmlformats.org/spreadsheetml/2006/main" count="1541" uniqueCount="409">
  <si>
    <t>Export Komplet</t>
  </si>
  <si>
    <t/>
  </si>
  <si>
    <t>2.0</t>
  </si>
  <si>
    <t>False</t>
  </si>
  <si>
    <t>{741945ee-a5b3-45fa-99fc-9d19764fe427}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</si>
  <si>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</si>
  <si>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</si>
  <si>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</si>
  <si>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</si>
  <si>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</si>
  <si>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</si>
  <si>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</si>
  <si>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</si>
  <si>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</si>
  <si>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</si>
  <si>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</si>
  <si>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Výměna vchodových dveří II. vstupní budovy, SPŠ Stavební Pardubice</t>
  </si>
  <si>
    <t>KSO:</t>
  </si>
  <si>
    <t>CC-CZ:</t>
  </si>
  <si>
    <t>Místo:</t>
  </si>
  <si>
    <t xml:space="preserve"> </t>
  </si>
  <si>
    <t>Datum:</t>
  </si>
  <si>
    <t>5. 8. 2025</t>
  </si>
  <si>
    <t>Zadavatel:</t>
  </si>
  <si>
    <t>IČ:</t>
  </si>
  <si>
    <t>SPŠ Stavební Pardubice</t>
  </si>
  <si>
    <t>DIČ:</t>
  </si>
  <si>
    <t>Uchazeč:</t>
  </si>
  <si>
    <t>Vyplň údaj</t>
  </si>
  <si>
    <t>Projektant:</t>
  </si>
  <si>
    <t>astalon s.r.o.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</si>
  <si>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</si>
  <si>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</si>
  <si>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</si>
  <si>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</si>
  <si>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</si>
  <si>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</si>
  <si>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</si>
  <si>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</si>
  <si>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</si>
  <si>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</si>
  <si>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</si>
  <si>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</si>
  <si>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</si>
  <si>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</si>
  <si>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</si>
  <si>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</si>
  <si>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</si>
  <si>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</si>
  <si>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</si>
  <si>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</si>
  <si>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</si>
  <si>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</si>
  <si>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</si>
  <si>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</si>
  <si>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</si>
  <si>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</si>
  <si>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</si>
  <si>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</si>
  <si>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</si>
  <si>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</si>
  <si>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</si>
  <si>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</si>
  <si>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</si>
  <si>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</si>
  <si>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</si>
  <si>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</si>
  <si>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</si>
  <si>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</si>
  <si>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</si>
  <si>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</si>
  <si>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</si>
  <si>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</si>
  <si>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</si>
  <si>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</si>
  <si>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</si>
  <si>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</si>
  <si>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</si>
  <si>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</si>
  <si>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1</t>
  </si>
  <si>
    <t>Stavební část</t>
  </si>
  <si>
    <t>STA</t>
  </si>
  <si>
    <t>{540120b4-b9da-4da9-9ac9-bda0dbb9c37b}</t>
  </si>
  <si>
    <t>2</t>
  </si>
  <si>
    <t>Elektroinstalace</t>
  </si>
  <si>
    <t>{9b728f15-e389-44b0-8218-7e62109ad287}</t>
  </si>
  <si>
    <t>KRYCÍ LIST SOUPISU PRACÍ</t>
  </si>
  <si>
    <t>Objekt:</t>
  </si>
  <si>
    <t>1 - Stavební část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</si>
  <si>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</si>
  <si>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</si>
  <si>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</si>
  <si>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</si>
  <si>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</si>
  <si>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</si>
  <si>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</si>
  <si>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</si>
  <si>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</si>
  <si>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</si>
  <si>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PSV - Práce a dodávky PSV</t>
  </si>
  <si>
    <t xml:space="preserve">    721 - Zdravotechnika - vnitřní kanalizace</t>
  </si>
  <si>
    <t xml:space="preserve">    764 - Konstrukce klempířské</t>
  </si>
  <si>
    <t xml:space="preserve">    767 - Konstrukce zámečnické</t>
  </si>
  <si>
    <t xml:space="preserve">    771 - Podlahy z dlaždic</t>
  </si>
  <si>
    <t xml:space="preserve">    772 - Podlahy z kamene</t>
  </si>
  <si>
    <t xml:space="preserve">    784 - Dokončovací práce - malby a tapety</t>
  </si>
  <si>
    <t>VRN - Vedlejší rozpočtové náklady</t>
  </si>
  <si>
    <t xml:space="preserve">    VRN3 - Zařízení staveniště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</si>
  <si>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</si>
  <si>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</si>
  <si>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</si>
  <si>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</si>
  <si>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</si>
  <si>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</si>
  <si>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</si>
  <si>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</si>
  <si>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</si>
  <si>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</si>
  <si>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</si>
  <si>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</si>
  <si>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</si>
  <si>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</si>
  <si>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</si>
  <si>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</si>
  <si>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</si>
  <si>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</si>
  <si>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K</t>
  </si>
  <si>
    <t>611325225</t>
  </si>
  <si>
    <t>Vápenocementová štuková omítka malých ploch přes 1 do 4 m2 na stropech</t>
  </si>
  <si>
    <t>kus</t>
  </si>
  <si>
    <t>4</t>
  </si>
  <si>
    <t>-2137845060</t>
  </si>
  <si>
    <t>612325225</t>
  </si>
  <si>
    <t>Vápenocementová štuková omítka malých ploch přes 1 do 4 m2 na stěnách</t>
  </si>
  <si>
    <t>-664351109</t>
  </si>
  <si>
    <t>3</t>
  </si>
  <si>
    <t>619995001</t>
  </si>
  <si>
    <t>Začištění omítek kolem oken, dveří, podlah nebo obkladů</t>
  </si>
  <si>
    <t>m</t>
  </si>
  <si>
    <t>-1788142744</t>
  </si>
  <si>
    <t>631311131</t>
  </si>
  <si>
    <t>Doplnění dosavadních mazanin betonem prostým plochy do 1 m2 tloušťky přes 80 mm</t>
  </si>
  <si>
    <t>m3</t>
  </si>
  <si>
    <t>2111952518</t>
  </si>
  <si>
    <t>5</t>
  </si>
  <si>
    <t>6346631111</t>
  </si>
  <si>
    <t>Výplň dilatačních spar šířky do 10 mm v mazaninách PUR pružným tmelem</t>
  </si>
  <si>
    <t>-1583833215</t>
  </si>
  <si>
    <t>9</t>
  </si>
  <si>
    <t>Ostatní konstrukce a práce, bourání</t>
  </si>
  <si>
    <t>949101111</t>
  </si>
  <si>
    <t>Lešení pomocné pro objekty pozemních staveb s lešeňovou podlahou v do 1,9 m zatížení do 150 kg/m2</t>
  </si>
  <si>
    <t>m2</t>
  </si>
  <si>
    <t>-1544668377</t>
  </si>
  <si>
    <t>7</t>
  </si>
  <si>
    <t>952901111</t>
  </si>
  <si>
    <t>Vyčištění budov bytové a občanské výstavby při výšce podlaží do 4 m</t>
  </si>
  <si>
    <t>1106460304</t>
  </si>
  <si>
    <t>8</t>
  </si>
  <si>
    <t>965042121</t>
  </si>
  <si>
    <t>Bourání podkladů pod dlažby nebo mazanin betonových nebo z litého asfaltu tl do 100 mm pl do 1 m2</t>
  </si>
  <si>
    <t>-285906014</t>
  </si>
  <si>
    <t>965046111</t>
  </si>
  <si>
    <t>Broušení stávajících betonových podlah úběr do 3 mm</t>
  </si>
  <si>
    <t>1012782679</t>
  </si>
  <si>
    <t>10</t>
  </si>
  <si>
    <t>965049111</t>
  </si>
  <si>
    <t>Příplatek k bourání betonových mazanin za bourání mazanin se svařovanou sítí tl do 100 mm</t>
  </si>
  <si>
    <t>1976865151</t>
  </si>
  <si>
    <t>11</t>
  </si>
  <si>
    <t>968072456</t>
  </si>
  <si>
    <t>Vybourání kovových dveřních zárubní pl přes 2 m2</t>
  </si>
  <si>
    <t>-1376472268</t>
  </si>
  <si>
    <t>977311111</t>
  </si>
  <si>
    <t>Řezání stávajících betonových mazanin nevyztužených hl do 50 mm</t>
  </si>
  <si>
    <t>1280886215</t>
  </si>
  <si>
    <t>13</t>
  </si>
  <si>
    <t>977311112</t>
  </si>
  <si>
    <t>Řezání stávajících betonových mazanin nevyztužených hl do 100 mm</t>
  </si>
  <si>
    <t>67895094</t>
  </si>
  <si>
    <t>14</t>
  </si>
  <si>
    <t>977312112</t>
  </si>
  <si>
    <t>Řezání stávajících betonových mazanin vyztužených hl do 100 mm</t>
  </si>
  <si>
    <t>826270912</t>
  </si>
  <si>
    <t>15</t>
  </si>
  <si>
    <t>985131111</t>
  </si>
  <si>
    <t>Očištění ploch stěn, rubu kleneb a podlah tlakovou vodou</t>
  </si>
  <si>
    <t>-377151803</t>
  </si>
  <si>
    <t>16</t>
  </si>
  <si>
    <t>985112131</t>
  </si>
  <si>
    <t>Odsekání degradovaného betonu rubu kleneb a podlah tl do 10 mm</t>
  </si>
  <si>
    <t>-1000796949</t>
  </si>
  <si>
    <t>17</t>
  </si>
  <si>
    <t>985311312</t>
  </si>
  <si>
    <t>Reprofilace rubu kleneb a podlah cementovou sanační maltou tl přes 10 do 20 mm</t>
  </si>
  <si>
    <t>1276309777</t>
  </si>
  <si>
    <t>18</t>
  </si>
  <si>
    <t>9853231191</t>
  </si>
  <si>
    <t>Penetrace stávajících podlah</t>
  </si>
  <si>
    <t>-663841112</t>
  </si>
  <si>
    <t>997</t>
  </si>
  <si>
    <t>Doprava suti a vybouraných hmot</t>
  </si>
  <si>
    <t>19</t>
  </si>
  <si>
    <t>997013211</t>
  </si>
  <si>
    <t>Vnitrostaveništní doprava suti a vybouraných hmot pro budovy v do 6 m ručně</t>
  </si>
  <si>
    <t>t</t>
  </si>
  <si>
    <t>2039083905</t>
  </si>
  <si>
    <t>20</t>
  </si>
  <si>
    <t>997013501</t>
  </si>
  <si>
    <t>Odvoz suti a vybouraných hmot na skládku nebo meziskládku do 1 km se složením</t>
  </si>
  <si>
    <t>1422204299</t>
  </si>
  <si>
    <t>997013509</t>
  </si>
  <si>
    <t>Příplatek k odvozu suti a vybouraných hmot na skládku ZKD 1 km přes 1 km</t>
  </si>
  <si>
    <t>1773098437</t>
  </si>
  <si>
    <t>22</t>
  </si>
  <si>
    <t>997013631</t>
  </si>
  <si>
    <t>Poplatek za uložení na skládce (skládkovné) stavebního odpadu směsného kód odpadu 17 09 04</t>
  </si>
  <si>
    <t>1529468699</t>
  </si>
  <si>
    <t>998</t>
  </si>
  <si>
    <t>Přesun hmot</t>
  </si>
  <si>
    <t>23</t>
  </si>
  <si>
    <t>998018001</t>
  </si>
  <si>
    <t>Přesun hmot pro budovy ruční pro budovy v do 6 m</t>
  </si>
  <si>
    <t>-985192333</t>
  </si>
  <si>
    <t>PSV</t>
  </si>
  <si>
    <t>Práce a dodávky PSV</t>
  </si>
  <si>
    <t>721</t>
  </si>
  <si>
    <t>Zdravotechnika - vnitřní kanalizace</t>
  </si>
  <si>
    <t>24</t>
  </si>
  <si>
    <t>721173</t>
  </si>
  <si>
    <t>Potrubí kanalizační - odtok od vnější čistící rohože</t>
  </si>
  <si>
    <t>-103023252</t>
  </si>
  <si>
    <t>764</t>
  </si>
  <si>
    <t>Konstrukce klempířské</t>
  </si>
  <si>
    <t>25</t>
  </si>
  <si>
    <t>764002851</t>
  </si>
  <si>
    <t>Demontáž oplechování parapetů do suti</t>
  </si>
  <si>
    <t>1006501242</t>
  </si>
  <si>
    <t>26</t>
  </si>
  <si>
    <t>764212637</t>
  </si>
  <si>
    <t>Oplechování u přístřešku z Pz s povrchovou úpravou rš 670 mm</t>
  </si>
  <si>
    <t>-878608315</t>
  </si>
  <si>
    <t>27</t>
  </si>
  <si>
    <t>764216647</t>
  </si>
  <si>
    <t>Oplechování rovných parapetů celoplošně lepené z Pz s povrchovou úpravou rš 670 mm</t>
  </si>
  <si>
    <t>613069880</t>
  </si>
  <si>
    <t>28</t>
  </si>
  <si>
    <t>998764311</t>
  </si>
  <si>
    <t>Přesun hmot procentní pro konstrukce klempířské ruční v objektech v do 6 m</t>
  </si>
  <si>
    <t>%</t>
  </si>
  <si>
    <t>-1270948871</t>
  </si>
  <si>
    <t>767</t>
  </si>
  <si>
    <t>Konstrukce zámečnické</t>
  </si>
  <si>
    <t>29</t>
  </si>
  <si>
    <t>76701</t>
  </si>
  <si>
    <t>D+M Al sestava automatické hliníkové dveře s nadsvětlíkem, 3580/3240 mm - kompletní provedení dle tech. zprávy a zadání</t>
  </si>
  <si>
    <t>-53066711</t>
  </si>
  <si>
    <t>30</t>
  </si>
  <si>
    <t>76702</t>
  </si>
  <si>
    <t>D+M čistící zóna vnitřní vč. zapuštěného rámu</t>
  </si>
  <si>
    <t>618127743</t>
  </si>
  <si>
    <t>31</t>
  </si>
  <si>
    <t>76703</t>
  </si>
  <si>
    <t>D+M čistící zóna vnější vč. zapuštěného rámu</t>
  </si>
  <si>
    <t>-1423037753</t>
  </si>
  <si>
    <t>32</t>
  </si>
  <si>
    <t>767531811</t>
  </si>
  <si>
    <t>Demontáž vstupních kovových nebo plastových čisticích rohoží</t>
  </si>
  <si>
    <t>1307813932</t>
  </si>
  <si>
    <t>33</t>
  </si>
  <si>
    <t>767627101</t>
  </si>
  <si>
    <t>Montáž oken kovových - krycí lišta oboustranně šroubovaná</t>
  </si>
  <si>
    <t>-1018309817</t>
  </si>
  <si>
    <t>34</t>
  </si>
  <si>
    <t>767896810</t>
  </si>
  <si>
    <t>Demontáž kovových lišt</t>
  </si>
  <si>
    <t>859850374</t>
  </si>
  <si>
    <t>35</t>
  </si>
  <si>
    <t>998767311</t>
  </si>
  <si>
    <t>Přesun hmot procentní pro zámečnické konstrukce ruční v objektech v do 6 m</t>
  </si>
  <si>
    <t>1443908668</t>
  </si>
  <si>
    <t>771</t>
  </si>
  <si>
    <t>Podlahy z dlaždic</t>
  </si>
  <si>
    <t>36</t>
  </si>
  <si>
    <t>771121011</t>
  </si>
  <si>
    <t>Nátěr penetrační na podlahu</t>
  </si>
  <si>
    <t>-1064819831</t>
  </si>
  <si>
    <t>37</t>
  </si>
  <si>
    <t>771574436</t>
  </si>
  <si>
    <t>Montáž podlah keramických reliéfních nebo z dekorů lepených cementovým flexibilním lepidlem přes 9 do 12 ks/m2</t>
  </si>
  <si>
    <t>596040509</t>
  </si>
  <si>
    <t>38</t>
  </si>
  <si>
    <t>M</t>
  </si>
  <si>
    <t>59761174</t>
  </si>
  <si>
    <t>dlažba keramická slinutá mrazuvzdorná R11/B povrch reliéfní/matný tl do 10mm přes 9 do 12ks/m2</t>
  </si>
  <si>
    <t>-902386572</t>
  </si>
  <si>
    <t>39</t>
  </si>
  <si>
    <t>771591112</t>
  </si>
  <si>
    <t>Izolace pod dlažbu nátěrem nebo stěrkou ve dvou vrstvách</t>
  </si>
  <si>
    <t>-735836382</t>
  </si>
  <si>
    <t>40</t>
  </si>
  <si>
    <t>771591264</t>
  </si>
  <si>
    <t>Izolace těsnícími pásy mezi podlahou a stěnou</t>
  </si>
  <si>
    <t>449160539</t>
  </si>
  <si>
    <t>41</t>
  </si>
  <si>
    <t>771592011</t>
  </si>
  <si>
    <t>Čištění vnitřních ploch podlah nebo schodišť po položení dlažby chemickými prostředky</t>
  </si>
  <si>
    <t>-1078511924</t>
  </si>
  <si>
    <t>42</t>
  </si>
  <si>
    <t>998771311</t>
  </si>
  <si>
    <t>Přesun hmot procentní pro podlahy z dlaždic ruční v objektech v do 6 m</t>
  </si>
  <si>
    <t>1754871982</t>
  </si>
  <si>
    <t>772</t>
  </si>
  <si>
    <t>Podlahy z kamene</t>
  </si>
  <si>
    <t>44</t>
  </si>
  <si>
    <t>772524811</t>
  </si>
  <si>
    <t>Demontáž dlažby z kamene k dalšímu použití z tvrdých kamenů kladených do malty</t>
  </si>
  <si>
    <t>354906003</t>
  </si>
  <si>
    <t>43</t>
  </si>
  <si>
    <t>772526540</t>
  </si>
  <si>
    <t>Kladení dlažby z kamene ze zlomků desek se zaprýsknutím lepených tl přes 15 do 30 mm</t>
  </si>
  <si>
    <t>-1349011316</t>
  </si>
  <si>
    <t>45</t>
  </si>
  <si>
    <t>772991111</t>
  </si>
  <si>
    <t>Penetrace podkladu dlažby z kamene</t>
  </si>
  <si>
    <t>71069546</t>
  </si>
  <si>
    <t>46</t>
  </si>
  <si>
    <t>998772311</t>
  </si>
  <si>
    <t>Přesun hmot procentní pro podlahy z kamene ruční v objektech v do 6 m</t>
  </si>
  <si>
    <t>-1811502707</t>
  </si>
  <si>
    <t>784</t>
  </si>
  <si>
    <t>Dokončovací práce - malby a tapety</t>
  </si>
  <si>
    <t>47</t>
  </si>
  <si>
    <t>784181101</t>
  </si>
  <si>
    <t>Základní akrylátová jednonásobná bezbarvá penetrace podkladu v místnostech v do 3,80 m</t>
  </si>
  <si>
    <t>328698559</t>
  </si>
  <si>
    <t>48</t>
  </si>
  <si>
    <t>784221101</t>
  </si>
  <si>
    <t>Dvojnásobné bílé malby ze směsí za sucha dobře otěruvzdorných v místnostech do 3,80 m</t>
  </si>
  <si>
    <t>1833945143</t>
  </si>
  <si>
    <t>VRN</t>
  </si>
  <si>
    <t>Vedlejší rozpočtové náklady</t>
  </si>
  <si>
    <t>VRN3</t>
  </si>
  <si>
    <t>Zařízení staveniště</t>
  </si>
  <si>
    <t>49</t>
  </si>
  <si>
    <t>030001000</t>
  </si>
  <si>
    <t>Zařízení staveniště a ostatní náklady</t>
  </si>
  <si>
    <t>kpl</t>
  </si>
  <si>
    <t>1024</t>
  </si>
  <si>
    <t>2065356247</t>
  </si>
  <si>
    <t>2 - Elektroinstalace</t>
  </si>
  <si>
    <t xml:space="preserve">    741 - Elektroinstalace - silnoproud</t>
  </si>
  <si>
    <t xml:space="preserve">    742 - Elektroinstalace - slaboproud</t>
  </si>
  <si>
    <t xml:space="preserve">    D1 - Materiál</t>
  </si>
  <si>
    <t>611335121</t>
  </si>
  <si>
    <t>Cementová štuková omítka rýh ve stropech šířky do 150 mm</t>
  </si>
  <si>
    <t>974082172</t>
  </si>
  <si>
    <t>Vysekání rýh pro vodiče v omítce MV nebo MVC stropů š do 30 mm</t>
  </si>
  <si>
    <t>741</t>
  </si>
  <si>
    <t>Elektroinstalace - silnoproud</t>
  </si>
  <si>
    <t>741110511</t>
  </si>
  <si>
    <t>Montáž lišta a kanálek vkládací šířky do 60 mm s víčkem</t>
  </si>
  <si>
    <t>741122005</t>
  </si>
  <si>
    <t>Montáž kabel Cu bez ukončení uložený pod omítku plný plochý 3x1 až 2,5 mm2 (CYKYLo)</t>
  </si>
  <si>
    <t>741122211</t>
  </si>
  <si>
    <t>Montáž kabel Cu plný kulatý žíla 3x1,5 až 6 mm2 uložený volně (CYKY)</t>
  </si>
  <si>
    <t>741310201</t>
  </si>
  <si>
    <t>Montáž vypínač (polo)zapuštěný šroubové připojení 1-jednopólový</t>
  </si>
  <si>
    <t>741320105</t>
  </si>
  <si>
    <t>Montáž jistič jednopólový nn do 25 A ve skříni</t>
  </si>
  <si>
    <t>741371004</t>
  </si>
  <si>
    <t>Montáž svítidlo zářivkové bytové stropní přisazené 2 zdroje s krytem</t>
  </si>
  <si>
    <t>741990001</t>
  </si>
  <si>
    <t>Zhotovení otvor čtvercový v plechu tl do 4 mm plochy do 0,010 m2</t>
  </si>
  <si>
    <t>R001</t>
  </si>
  <si>
    <t>úprava vnitřního zapojení rozvaděče.</t>
  </si>
  <si>
    <t>komplet</t>
  </si>
  <si>
    <t>742</t>
  </si>
  <si>
    <t>Elektroinstalace - slaboproud</t>
  </si>
  <si>
    <t>742310002</t>
  </si>
  <si>
    <t>Montáž komunikačního tabla k domácímu telefonu</t>
  </si>
  <si>
    <t>742310004</t>
  </si>
  <si>
    <t>Montáž elektroinstalační krabice pod tablodomácího telefonu</t>
  </si>
  <si>
    <t>R006</t>
  </si>
  <si>
    <t>montáž čtečky RF-ID čipů, včetně úpravy dveří a zapojení</t>
  </si>
  <si>
    <t>D1</t>
  </si>
  <si>
    <t>Materiál</t>
  </si>
  <si>
    <t>358221090</t>
  </si>
  <si>
    <t>jistič 1pólový-charakteristika B LPN (LSN) 10B/1</t>
  </si>
  <si>
    <t>341110360</t>
  </si>
  <si>
    <t>kabel silový s Cu jádrem CYKY 3x2,5 mm2</t>
  </si>
  <si>
    <t>345355150</t>
  </si>
  <si>
    <t>spínač jednopólový 10A Tango bílý, slonová kost</t>
  </si>
  <si>
    <t>345718200</t>
  </si>
  <si>
    <t>lišta elektroinstalační hranatá LH 15 x 10</t>
  </si>
  <si>
    <t>341095150</t>
  </si>
  <si>
    <t>kabel silový s Cu jádrem, oválný CYKYLo 3x1,5 mm2</t>
  </si>
  <si>
    <t>R002</t>
  </si>
  <si>
    <t>Tlačítko nouzového ovládání dveří. červené, kryté sklem, zapuštěné.</t>
  </si>
  <si>
    <t>R003</t>
  </si>
  <si>
    <t>lineární LED svítidlo přisazené, 3000 lm, L=1275mm, korpus bílý plech, IP44</t>
  </si>
  <si>
    <t>R004</t>
  </si>
  <si>
    <t>čtečka RF-ID čipů, nástěnná, IP44, antivandal</t>
  </si>
  <si>
    <t>R005</t>
  </si>
  <si>
    <t>tablo domovního telefonu nerez, klávesnice s jmenovkami 15 pozic, IP44, antivandal, včetně montážní podomítkové krabice.</t>
  </si>
  <si>
    <t>341215560</t>
  </si>
  <si>
    <t>kabel sdělovací JYTY Al laminovanou fólií 7x1 mm</t>
  </si>
  <si>
    <t>R007</t>
  </si>
  <si>
    <t>ostatní materiál jinde neuvedený. (kotevní materiál, vodiče vnitřního propojení rozvaděče apod.)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</si>
</sst>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3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19" fillId="5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Alignment="1">
      <alignment vertical="center"/>
    </xf>
    <xf numFmtId="166" fontId="26" fillId="0" borderId="0" xfId="0" applyNumberFormat="1" applyFont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4" fontId="19" fillId="3" borderId="22" xfId="0" applyNumberFormat="1" applyFont="1" applyFill="1" applyBorder="1" applyAlignment="1" applyProtection="1">
      <alignment vertical="center"/>
      <protection locked="0"/>
    </xf>
    <xf numFmtId="167" fontId="19" fillId="3" borderId="22" xfId="0" applyNumberFormat="1" applyFont="1" applyFill="1" applyBorder="1" applyAlignment="1" applyProtection="1">
      <alignment vertical="center"/>
      <protection locked="0"/>
    </xf>
    <xf numFmtId="4" fontId="31" fillId="3" borderId="22" xfId="0" applyNumberFormat="1" applyFont="1" applyFill="1" applyBorder="1" applyAlignment="1" applyProtection="1">
      <alignment vertical="center"/>
      <protection locked="0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left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right" vertical="center"/>
    </xf>
    <xf numFmtId="0" fontId="19" fillId="5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0" fillId="0" borderId="9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Protection="1"/>
    <xf numFmtId="4" fontId="19" fillId="0" borderId="22" xfId="0" applyNumberFormat="1" applyFont="1" applyBorder="1" applyAlignment="1" applyProtection="1">
      <alignment vertical="center"/>
    </xf>
    <xf numFmtId="0" fontId="0" fillId="0" borderId="22" xfId="0" applyBorder="1" applyAlignment="1" applyProtection="1">
      <alignment vertical="center"/>
    </xf>
    <xf numFmtId="0" fontId="20" fillId="3" borderId="19" xfId="0" applyFont="1" applyFill="1" applyBorder="1" applyAlignment="1" applyProtection="1">
      <alignment horizontal="left" vertical="center"/>
    </xf>
    <xf numFmtId="0" fontId="20" fillId="0" borderId="20" xfId="0" applyFont="1" applyBorder="1" applyAlignment="1" applyProtection="1">
      <alignment horizontal="center" vertical="center"/>
    </xf>
    <xf numFmtId="0" fontId="0" fillId="0" borderId="20" xfId="0" applyBorder="1" applyAlignment="1" applyProtection="1">
      <alignment vertical="center"/>
    </xf>
    <xf numFmtId="166" fontId="20" fillId="0" borderId="20" xfId="0" applyNumberFormat="1" applyFont="1" applyBorder="1" applyAlignment="1" applyProtection="1">
      <alignment vertical="center"/>
    </xf>
    <xf numFmtId="166" fontId="20" fillId="0" borderId="21" xfId="0" applyNumberFormat="1" applyFont="1" applyBorder="1" applyAlignment="1" applyProtection="1">
      <alignment vertical="center"/>
    </xf>
    <xf numFmtId="0" fontId="19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4" fontId="0" fillId="0" borderId="0" xfId="0" applyNumberFormat="1" applyAlignment="1" applyProtection="1">
      <alignment vertical="center"/>
    </xf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0" fontId="8" fillId="0" borderId="3" xfId="0" applyFont="1" applyBorder="1" applyProtection="1"/>
    <xf numFmtId="0" fontId="8" fillId="0" borderId="0" xfId="0" applyFo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Protection="1"/>
    <xf numFmtId="0" fontId="8" fillId="0" borderId="14" xfId="0" applyFont="1" applyBorder="1" applyProtection="1"/>
    <xf numFmtId="166" fontId="8" fillId="0" borderId="0" xfId="0" applyNumberFormat="1" applyFont="1" applyProtection="1"/>
    <xf numFmtId="166" fontId="8" fillId="0" borderId="15" xfId="0" applyNumberFormat="1" applyFont="1" applyBorder="1" applyProtection="1"/>
    <xf numFmtId="0" fontId="8" fillId="0" borderId="0" xfId="0" applyFont="1" applyAlignment="1" applyProtection="1">
      <alignment horizontal="center"/>
    </xf>
    <xf numFmtId="4" fontId="8" fillId="0" borderId="0" xfId="0" applyNumberFormat="1" applyFont="1" applyAlignment="1" applyProtection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Protection="1"/>
    <xf numFmtId="0" fontId="20" fillId="3" borderId="14" xfId="0" applyFont="1" applyFill="1" applyBorder="1" applyAlignment="1" applyProtection="1">
      <alignment horizontal="left" vertical="center"/>
    </xf>
    <xf numFmtId="0" fontId="20" fillId="0" borderId="0" xfId="0" applyFont="1" applyAlignment="1" applyProtection="1">
      <alignment horizontal="center" vertical="center"/>
    </xf>
    <xf numFmtId="166" fontId="20" fillId="0" borderId="0" xfId="0" applyNumberFormat="1" applyFont="1" applyAlignment="1" applyProtection="1">
      <alignment vertical="center"/>
    </xf>
    <xf numFmtId="166" fontId="20" fillId="0" borderId="15" xfId="0" applyNumberFormat="1" applyFont="1" applyBorder="1" applyAlignment="1" applyProtection="1">
      <alignment vertical="center"/>
    </xf>
    <xf numFmtId="4" fontId="31" fillId="0" borderId="22" xfId="0" applyNumberFormat="1" applyFont="1" applyBorder="1" applyAlignment="1" applyProtection="1">
      <alignment vertical="center"/>
    </xf>
    <xf numFmtId="0" fontId="32" fillId="0" borderId="22" xfId="0" applyFont="1" applyBorder="1" applyAlignment="1" applyProtection="1">
      <alignment vertical="center"/>
    </xf>
    <xf numFmtId="0" fontId="32" fillId="0" borderId="3" xfId="0" applyFont="1" applyBorder="1" applyAlignment="1" applyProtection="1">
      <alignment vertical="center"/>
    </xf>
    <xf numFmtId="0" fontId="31" fillId="3" borderId="14" xfId="0" applyFont="1" applyFill="1" applyBorder="1" applyAlignment="1" applyProtection="1">
      <alignment horizontal="left" vertical="center"/>
    </xf>
    <xf numFmtId="0" fontId="31" fillId="0" borderId="0" xfId="0" applyFont="1" applyAlignment="1" applyProtection="1">
      <alignment horizontal="center" vertical="center"/>
    </xf>
    <xf numFmtId="0" fontId="31" fillId="0" borderId="22" xfId="0" applyFont="1" applyBorder="1" applyAlignment="1" applyProtection="1">
      <alignment horizontal="center" vertical="center"/>
    </xf>
    <xf numFmtId="49" fontId="31" fillId="0" borderId="22" xfId="0" applyNumberFormat="1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center" vertical="center" wrapText="1"/>
    </xf>
    <xf numFmtId="167" fontId="31" fillId="0" borderId="22" xfId="0" applyNumberFormat="1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3" xfId="0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2" fillId="0" borderId="0" xfId="0" applyFont="1" applyAlignment="1" applyProtection="1">
      <alignment horizontal="left" vertical="center" wrapText="1"/>
    </xf>
    <xf numFmtId="0" fontId="0" fillId="0" borderId="12" xfId="0" applyBorder="1" applyAlignment="1" applyProtection="1">
      <alignment vertical="center"/>
    </xf>
    <xf numFmtId="0" fontId="14" fillId="0" borderId="0" xfId="0" applyFont="1" applyAlignment="1" applyProtection="1">
      <alignment horizontal="left" vertical="center"/>
    </xf>
    <xf numFmtId="4" fontId="21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8" fillId="0" borderId="0" xfId="0" applyFont="1" applyAlignment="1" applyProtection="1">
      <alignment horizontal="left" vertical="center"/>
    </xf>
    <xf numFmtId="4" fontId="1" fillId="0" borderId="0" xfId="0" applyNumberFormat="1" applyFont="1" applyAlignment="1" applyProtection="1">
      <alignment vertical="center"/>
    </xf>
    <xf numFmtId="164" fontId="1" fillId="0" borderId="0" xfId="0" applyNumberFormat="1" applyFont="1" applyAlignment="1" applyProtection="1">
      <alignment horizontal="right" vertical="center"/>
    </xf>
    <xf numFmtId="0" fontId="0" fillId="5" borderId="0" xfId="0" applyFill="1" applyAlignment="1" applyProtection="1">
      <alignment vertical="center"/>
    </xf>
    <xf numFmtId="0" fontId="4" fillId="5" borderId="6" xfId="0" applyFont="1" applyFill="1" applyBorder="1" applyAlignment="1" applyProtection="1">
      <alignment horizontal="left" vertical="center"/>
    </xf>
    <xf numFmtId="0" fontId="0" fillId="5" borderId="7" xfId="0" applyFill="1" applyBorder="1" applyAlignment="1" applyProtection="1">
      <alignment vertical="center"/>
    </xf>
    <xf numFmtId="0" fontId="4" fillId="5" borderId="7" xfId="0" applyFont="1" applyFill="1" applyBorder="1" applyAlignment="1" applyProtection="1">
      <alignment horizontal="right" vertical="center"/>
    </xf>
    <xf numFmtId="0" fontId="4" fillId="5" borderId="7" xfId="0" applyFont="1" applyFill="1" applyBorder="1" applyAlignment="1" applyProtection="1">
      <alignment horizontal="center" vertical="center"/>
    </xf>
    <xf numFmtId="4" fontId="4" fillId="5" borderId="7" xfId="0" applyNumberFormat="1" applyFont="1" applyFill="1" applyBorder="1" applyAlignment="1" applyProtection="1">
      <alignment vertical="center"/>
    </xf>
    <xf numFmtId="0" fontId="0" fillId="5" borderId="8" xfId="0" applyFill="1" applyBorder="1" applyAlignment="1" applyProtection="1">
      <alignment vertical="center"/>
    </xf>
    <xf numFmtId="0" fontId="0" fillId="0" borderId="3" xfId="0" applyBorder="1" applyProtection="1"/>
    <xf numFmtId="0" fontId="16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right" vertical="center"/>
    </xf>
    <xf numFmtId="0" fontId="0" fillId="0" borderId="1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19" fillId="5" borderId="0" xfId="0" applyFont="1" applyFill="1" applyAlignment="1" applyProtection="1">
      <alignment horizontal="left" vertical="center"/>
    </xf>
    <xf numFmtId="0" fontId="19" fillId="5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0" fillId="0" borderId="0" xfId="0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19" fillId="5" borderId="16" xfId="0" applyFont="1" applyFill="1" applyBorder="1" applyAlignment="1" applyProtection="1">
      <alignment horizontal="center" vertical="center" wrapText="1"/>
    </xf>
    <xf numFmtId="0" fontId="19" fillId="5" borderId="17" xfId="0" applyFont="1" applyFill="1" applyBorder="1" applyAlignment="1" applyProtection="1">
      <alignment horizontal="center" vertical="center" wrapText="1"/>
    </xf>
    <xf numFmtId="0" fontId="19" fillId="5" borderId="18" xfId="0" applyFont="1" applyFill="1" applyBorder="1" applyAlignment="1" applyProtection="1">
      <alignment horizontal="center" vertical="center" wrapText="1"/>
    </xf>
    <xf numFmtId="0" fontId="19" fillId="5" borderId="0" xfId="0" applyFont="1" applyFill="1" applyAlignment="1" applyProtection="1">
      <alignment horizontal="center" vertical="center" wrapText="1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21" fillId="0" borderId="0" xfId="0" applyFont="1" applyAlignment="1" applyProtection="1">
      <alignment horizontal="left" vertical="center"/>
    </xf>
    <xf numFmtId="4" fontId="21" fillId="0" borderId="0" xfId="0" applyNumberFormat="1" applyFont="1" applyProtection="1"/>
    <xf numFmtId="0" fontId="0" fillId="0" borderId="11" xfId="0" applyBorder="1" applyAlignment="1" applyProtection="1">
      <alignment vertical="center"/>
    </xf>
    <xf numFmtId="166" fontId="29" fillId="0" borderId="12" xfId="0" applyNumberFormat="1" applyFont="1" applyBorder="1" applyProtection="1"/>
    <xf numFmtId="166" fontId="29" fillId="0" borderId="13" xfId="0" applyNumberFormat="1" applyFont="1" applyBorder="1" applyProtection="1"/>
    <xf numFmtId="4" fontId="30" fillId="0" borderId="0" xfId="0" applyNumberFormat="1" applyFont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0" fillId="0" borderId="0" xfId="0" applyProtection="1"/>
    <xf numFmtId="0" fontId="0" fillId="0" borderId="1" xfId="0" applyBorder="1" applyProtection="1"/>
    <xf numFmtId="0" fontId="0" fillId="0" borderId="2" xfId="0" applyBorder="1" applyProtection="1"/>
    <xf numFmtId="0" fontId="27" fillId="0" borderId="0" xfId="0" applyFont="1" applyAlignment="1" applyProtection="1">
      <alignment horizontal="left" vertical="center"/>
    </xf>
    <xf numFmtId="0" fontId="31" fillId="3" borderId="19" xfId="0" applyFont="1" applyFill="1" applyBorder="1" applyAlignment="1" applyProtection="1">
      <alignment horizontal="left" vertical="center"/>
    </xf>
    <xf numFmtId="0" fontId="31" fillId="0" borderId="20" xfId="0" applyFont="1" applyBorder="1" applyAlignment="1" applyProtection="1">
      <alignment horizontal="center"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8"/>
  <sheetViews>
    <sheetView showGridLines="0" topLeftCell="A48" workbookViewId="0">
      <selection activeCell="AG96" sqref="AG96:AM96"/>
    </sheetView>
  </sheetViews>
  <sheetFormatPr defaultRowHeight="10"/>
  <cols>
    <col min="1" max="1" width="8.33203125" customWidth="1"/>
    <col min="2" max="2" width="1.6640625" customWidth="1"/>
    <col min="3" max="3" width="4.109375" customWidth="1"/>
    <col min="4" max="33" width="2.6640625" customWidth="1"/>
    <col min="34" max="34" width="3.33203125" customWidth="1"/>
    <col min="35" max="35" width="31.6640625" customWidth="1"/>
    <col min="36" max="37" width="2.44140625" customWidth="1"/>
    <col min="38" max="38" width="8.33203125" customWidth="1"/>
    <col min="39" max="39" width="3.33203125" customWidth="1"/>
    <col min="40" max="40" width="13.33203125" customWidth="1"/>
    <col min="41" max="41" width="7.44140625" customWidth="1"/>
    <col min="42" max="42" width="4.109375" customWidth="1"/>
    <col min="43" max="43" width="15.6640625" hidden="1" customWidth="1"/>
    <col min="44" max="44" width="13.6640625" customWidth="1"/>
    <col min="45" max="47" width="25.7773437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09375" hidden="1" customWidth="1"/>
    <col min="54" max="54" width="25" hidden="1" customWidth="1"/>
    <col min="55" max="55" width="21.6640625" hidden="1" customWidth="1"/>
    <col min="56" max="56" width="19.109375" hidden="1" customWidth="1"/>
    <col min="57" max="57" width="66.44140625" customWidth="1"/>
    <col min="71" max="91" width="9.33203125" hidden="1"/>
  </cols>
  <sheetData>
    <row r="1" spans="1:74">
      <c r="A1" s="7" t="s">
        <v>0</v>
      </c>
      <c r="AZ1" s="7" t="s">
        <v>1</v>
      </c>
      <c r="BA1" s="7" t="s">
        <v>2</v>
      </c>
      <c r="BB1" s="7" t="s">
        <v>1</v>
      </c>
      <c r="BT1" s="7" t="s">
        <v>3</v>
      </c>
      <c r="BU1" s="7" t="s">
        <v>3</v>
      </c>
      <c r="BV1" s="7" t="s">
        <v>4</v>
      </c>
    </row>
    <row r="2" spans="1:74" ht="37" customHeight="1">
      <c r="AR2" s="103" t="s">
        <v>5</v>
      </c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S2" s="8" t="s">
        <v>6</v>
      </c>
      <c r="BT2" s="8" t="s">
        <v>7</v>
      </c>
    </row>
    <row r="3" spans="1:74" ht="7" customHeight="1"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1"/>
      <c r="BS3" s="8" t="s">
        <v>6</v>
      </c>
      <c r="BT3" s="8" t="s">
        <v>8</v>
      </c>
    </row>
    <row r="4" spans="1:74" ht="25" customHeight="1">
      <c r="B4" s="11"/>
      <c r="D4" s="12" t="s">
        <v>9</v>
      </c>
      <c r="AR4" s="11"/>
      <c r="AS4" s="13" t="s">
        <v>10</v>
      </c>
      <c r="BE4" s="14" t="s">
        <v>11</v>
      </c>
      <c r="BS4" s="8" t="s">
        <v>12</v>
      </c>
    </row>
    <row r="5" spans="1:74" ht="12" customHeight="1">
      <c r="B5" s="11"/>
      <c r="D5" s="15" t="s">
        <v>13</v>
      </c>
      <c r="K5" s="80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R5" s="11"/>
      <c r="BE5" s="77" t="s">
        <v>14</v>
      </c>
      <c r="BS5" s="8" t="s">
        <v>6</v>
      </c>
    </row>
    <row r="6" spans="1:74" ht="37" customHeight="1">
      <c r="B6" s="11"/>
      <c r="D6" s="17" t="s">
        <v>15</v>
      </c>
      <c r="K6" s="82" t="s">
        <v>16</v>
      </c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R6" s="11"/>
      <c r="BE6" s="78"/>
      <c r="BS6" s="8" t="s">
        <v>6</v>
      </c>
    </row>
    <row r="7" spans="1:74" ht="12" customHeight="1">
      <c r="B7" s="11"/>
      <c r="D7" s="18" t="s">
        <v>17</v>
      </c>
      <c r="K7" s="16" t="s">
        <v>1</v>
      </c>
      <c r="AK7" s="18" t="s">
        <v>18</v>
      </c>
      <c r="AN7" s="16" t="s">
        <v>1</v>
      </c>
      <c r="AR7" s="11"/>
      <c r="BE7" s="78"/>
      <c r="BS7" s="8" t="s">
        <v>6</v>
      </c>
    </row>
    <row r="8" spans="1:74" ht="12" customHeight="1">
      <c r="B8" s="11"/>
      <c r="D8" s="18" t="s">
        <v>19</v>
      </c>
      <c r="K8" s="16" t="s">
        <v>20</v>
      </c>
      <c r="AK8" s="18" t="s">
        <v>21</v>
      </c>
      <c r="AN8" s="19" t="s">
        <v>22</v>
      </c>
      <c r="AR8" s="11"/>
      <c r="BE8" s="78"/>
      <c r="BS8" s="8" t="s">
        <v>6</v>
      </c>
    </row>
    <row r="9" spans="1:74" ht="14.4" customHeight="1">
      <c r="B9" s="11"/>
      <c r="AR9" s="11"/>
      <c r="BE9" s="78"/>
      <c r="BS9" s="8" t="s">
        <v>6</v>
      </c>
    </row>
    <row r="10" spans="1:74" ht="12" customHeight="1">
      <c r="B10" s="11"/>
      <c r="D10" s="18" t="s">
        <v>23</v>
      </c>
      <c r="AK10" s="18" t="s">
        <v>24</v>
      </c>
      <c r="AN10" s="16" t="s">
        <v>1</v>
      </c>
      <c r="AR10" s="11"/>
      <c r="BE10" s="78"/>
      <c r="BS10" s="8" t="s">
        <v>6</v>
      </c>
    </row>
    <row r="11" spans="1:74" ht="18.5" customHeight="1">
      <c r="B11" s="11"/>
      <c r="E11" s="16" t="s">
        <v>25</v>
      </c>
      <c r="AK11" s="18" t="s">
        <v>26</v>
      </c>
      <c r="AN11" s="16" t="s">
        <v>1</v>
      </c>
      <c r="AR11" s="11"/>
      <c r="BE11" s="78"/>
      <c r="BS11" s="8" t="s">
        <v>6</v>
      </c>
    </row>
    <row r="12" spans="1:74" ht="7" customHeight="1">
      <c r="B12" s="11"/>
      <c r="AR12" s="11"/>
      <c r="BE12" s="78"/>
      <c r="BS12" s="8" t="s">
        <v>6</v>
      </c>
    </row>
    <row r="13" spans="1:74" ht="12" customHeight="1">
      <c r="B13" s="11"/>
      <c r="D13" s="18" t="s">
        <v>27</v>
      </c>
      <c r="AK13" s="18" t="s">
        <v>24</v>
      </c>
      <c r="AN13" s="20" t="s">
        <v>28</v>
      </c>
      <c r="AR13" s="11"/>
      <c r="BE13" s="78"/>
      <c r="BS13" s="8" t="s">
        <v>6</v>
      </c>
    </row>
    <row r="14" spans="1:74" ht="12.5">
      <c r="B14" s="11"/>
      <c r="E14" s="83" t="s">
        <v>28</v>
      </c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18" t="s">
        <v>26</v>
      </c>
      <c r="AN14" s="20" t="s">
        <v>28</v>
      </c>
      <c r="AR14" s="11"/>
      <c r="BE14" s="78"/>
      <c r="BS14" s="8" t="s">
        <v>6</v>
      </c>
    </row>
    <row r="15" spans="1:74" ht="7" customHeight="1">
      <c r="B15" s="11"/>
      <c r="AR15" s="11"/>
      <c r="BE15" s="78"/>
      <c r="BS15" s="8" t="s">
        <v>3</v>
      </c>
    </row>
    <row r="16" spans="1:74" ht="12" customHeight="1">
      <c r="B16" s="11"/>
      <c r="D16" s="18" t="s">
        <v>29</v>
      </c>
      <c r="AK16" s="18" t="s">
        <v>24</v>
      </c>
      <c r="AN16" s="16" t="s">
        <v>1</v>
      </c>
      <c r="AR16" s="11"/>
      <c r="BE16" s="78"/>
      <c r="BS16" s="8" t="s">
        <v>3</v>
      </c>
    </row>
    <row r="17" spans="2:71" ht="18.5" customHeight="1">
      <c r="B17" s="11"/>
      <c r="E17" s="16" t="s">
        <v>30</v>
      </c>
      <c r="AK17" s="18" t="s">
        <v>26</v>
      </c>
      <c r="AN17" s="16" t="s">
        <v>1</v>
      </c>
      <c r="AR17" s="11"/>
      <c r="BE17" s="78"/>
      <c r="BS17" s="8" t="s">
        <v>31</v>
      </c>
    </row>
    <row r="18" spans="2:71" ht="7" customHeight="1">
      <c r="B18" s="11"/>
      <c r="AR18" s="11"/>
      <c r="BE18" s="78"/>
      <c r="BS18" s="8" t="s">
        <v>6</v>
      </c>
    </row>
    <row r="19" spans="2:71" ht="12" customHeight="1">
      <c r="B19" s="11"/>
      <c r="D19" s="18" t="s">
        <v>32</v>
      </c>
      <c r="AK19" s="18" t="s">
        <v>24</v>
      </c>
      <c r="AN19" s="16" t="s">
        <v>1</v>
      </c>
      <c r="AR19" s="11"/>
      <c r="BE19" s="78"/>
      <c r="BS19" s="8" t="s">
        <v>6</v>
      </c>
    </row>
    <row r="20" spans="2:71" ht="18.5" customHeight="1">
      <c r="B20" s="11"/>
      <c r="E20" s="16" t="s">
        <v>20</v>
      </c>
      <c r="AK20" s="18" t="s">
        <v>26</v>
      </c>
      <c r="AN20" s="16" t="s">
        <v>1</v>
      </c>
      <c r="AR20" s="11"/>
      <c r="BE20" s="78"/>
      <c r="BS20" s="8" t="s">
        <v>31</v>
      </c>
    </row>
    <row r="21" spans="2:71" ht="7" customHeight="1">
      <c r="B21" s="11"/>
      <c r="AR21" s="11"/>
      <c r="BE21" s="78"/>
    </row>
    <row r="22" spans="2:71" ht="12" customHeight="1">
      <c r="B22" s="11"/>
      <c r="D22" s="18" t="s">
        <v>33</v>
      </c>
      <c r="AR22" s="11"/>
      <c r="BE22" s="78"/>
    </row>
    <row r="23" spans="2:71" ht="16.5" customHeight="1">
      <c r="B23" s="11"/>
      <c r="E23" s="85" t="s">
        <v>1</v>
      </c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R23" s="11"/>
      <c r="BE23" s="78"/>
    </row>
    <row r="24" spans="2:71" ht="7" customHeight="1">
      <c r="B24" s="11"/>
      <c r="AR24" s="11"/>
      <c r="BE24" s="78"/>
    </row>
    <row r="25" spans="2:71" ht="7" customHeight="1">
      <c r="B25" s="1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R25" s="11"/>
      <c r="BE25" s="78"/>
    </row>
    <row r="26" spans="2:71" s="1" customFormat="1" ht="25.9" customHeight="1">
      <c r="B26" s="22"/>
      <c r="D26" s="23" t="s">
        <v>34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86">
        <f>ROUND(AG94,2)</f>
        <v>0</v>
      </c>
      <c r="AL26" s="87"/>
      <c r="AM26" s="87"/>
      <c r="AN26" s="87"/>
      <c r="AO26" s="87"/>
      <c r="AR26" s="22"/>
      <c r="BE26" s="78"/>
    </row>
    <row r="27" spans="2:71" s="1" customFormat="1" ht="7" customHeight="1">
      <c r="B27" s="22"/>
      <c r="AR27" s="22"/>
      <c r="BE27" s="78"/>
    </row>
    <row r="28" spans="2:71" s="1" customFormat="1" ht="12.5">
      <c r="B28" s="22"/>
      <c r="L28" s="88" t="s">
        <v>35</v>
      </c>
      <c r="M28" s="88"/>
      <c r="N28" s="88"/>
      <c r="O28" s="88"/>
      <c r="P28" s="88"/>
      <c r="W28" s="88" t="s">
        <v>36</v>
      </c>
      <c r="X28" s="88"/>
      <c r="Y28" s="88"/>
      <c r="Z28" s="88"/>
      <c r="AA28" s="88"/>
      <c r="AB28" s="88"/>
      <c r="AC28" s="88"/>
      <c r="AD28" s="88"/>
      <c r="AE28" s="88"/>
      <c r="AK28" s="88" t="s">
        <v>37</v>
      </c>
      <c r="AL28" s="88"/>
      <c r="AM28" s="88"/>
      <c r="AN28" s="88"/>
      <c r="AO28" s="88"/>
      <c r="AR28" s="22"/>
      <c r="BE28" s="78"/>
    </row>
    <row r="29" spans="2:71" s="2" customFormat="1" ht="14.4" customHeight="1">
      <c r="B29" s="25"/>
      <c r="D29" s="18" t="s">
        <v>38</v>
      </c>
      <c r="F29" s="18" t="s">
        <v>39</v>
      </c>
      <c r="L29" s="91">
        <v>0.21</v>
      </c>
      <c r="M29" s="90"/>
      <c r="N29" s="90"/>
      <c r="O29" s="90"/>
      <c r="P29" s="90"/>
      <c r="W29" s="89">
        <f>ROUND(AZ94, 2)</f>
        <v>0</v>
      </c>
      <c r="X29" s="90"/>
      <c r="Y29" s="90"/>
      <c r="Z29" s="90"/>
      <c r="AA29" s="90"/>
      <c r="AB29" s="90"/>
      <c r="AC29" s="90"/>
      <c r="AD29" s="90"/>
      <c r="AE29" s="90"/>
      <c r="AK29" s="89">
        <f>ROUND(AV94, 2)</f>
        <v>0</v>
      </c>
      <c r="AL29" s="90"/>
      <c r="AM29" s="90"/>
      <c r="AN29" s="90"/>
      <c r="AO29" s="90"/>
      <c r="AR29" s="25"/>
      <c r="BE29" s="79"/>
    </row>
    <row r="30" spans="2:71" s="2" customFormat="1" ht="14.4" customHeight="1">
      <c r="B30" s="25"/>
      <c r="F30" s="18" t="s">
        <v>40</v>
      </c>
      <c r="L30" s="91">
        <v>0.12</v>
      </c>
      <c r="M30" s="90"/>
      <c r="N30" s="90"/>
      <c r="O30" s="90"/>
      <c r="P30" s="90"/>
      <c r="W30" s="89">
        <f>ROUND(BA94, 2)</f>
        <v>0</v>
      </c>
      <c r="X30" s="90"/>
      <c r="Y30" s="90"/>
      <c r="Z30" s="90"/>
      <c r="AA30" s="90"/>
      <c r="AB30" s="90"/>
      <c r="AC30" s="90"/>
      <c r="AD30" s="90"/>
      <c r="AE30" s="90"/>
      <c r="AK30" s="89">
        <f>ROUND(AW94, 2)</f>
        <v>0</v>
      </c>
      <c r="AL30" s="90"/>
      <c r="AM30" s="90"/>
      <c r="AN30" s="90"/>
      <c r="AO30" s="90"/>
      <c r="AR30" s="25"/>
      <c r="BE30" s="79"/>
    </row>
    <row r="31" spans="2:71" s="2" customFormat="1" ht="14.4" hidden="1" customHeight="1">
      <c r="B31" s="25"/>
      <c r="F31" s="18" t="s">
        <v>41</v>
      </c>
      <c r="L31" s="91">
        <v>0.21</v>
      </c>
      <c r="M31" s="90"/>
      <c r="N31" s="90"/>
      <c r="O31" s="90"/>
      <c r="P31" s="90"/>
      <c r="W31" s="89">
        <f>ROUND(BB94, 2)</f>
        <v>0</v>
      </c>
      <c r="X31" s="90"/>
      <c r="Y31" s="90"/>
      <c r="Z31" s="90"/>
      <c r="AA31" s="90"/>
      <c r="AB31" s="90"/>
      <c r="AC31" s="90"/>
      <c r="AD31" s="90"/>
      <c r="AE31" s="90"/>
      <c r="AK31" s="89">
        <v>0</v>
      </c>
      <c r="AL31" s="90"/>
      <c r="AM31" s="90"/>
      <c r="AN31" s="90"/>
      <c r="AO31" s="90"/>
      <c r="AR31" s="25"/>
      <c r="BE31" s="79"/>
    </row>
    <row r="32" spans="2:71" s="2" customFormat="1" ht="14.4" hidden="1" customHeight="1">
      <c r="B32" s="25"/>
      <c r="F32" s="18" t="s">
        <v>42</v>
      </c>
      <c r="L32" s="91">
        <v>0.12</v>
      </c>
      <c r="M32" s="90"/>
      <c r="N32" s="90"/>
      <c r="O32" s="90"/>
      <c r="P32" s="90"/>
      <c r="W32" s="89">
        <f>ROUND(BC94, 2)</f>
        <v>0</v>
      </c>
      <c r="X32" s="90"/>
      <c r="Y32" s="90"/>
      <c r="Z32" s="90"/>
      <c r="AA32" s="90"/>
      <c r="AB32" s="90"/>
      <c r="AC32" s="90"/>
      <c r="AD32" s="90"/>
      <c r="AE32" s="90"/>
      <c r="AK32" s="89">
        <v>0</v>
      </c>
      <c r="AL32" s="90"/>
      <c r="AM32" s="90"/>
      <c r="AN32" s="90"/>
      <c r="AO32" s="90"/>
      <c r="AR32" s="25"/>
      <c r="BE32" s="79"/>
    </row>
    <row r="33" spans="2:57" s="2" customFormat="1" ht="14.4" hidden="1" customHeight="1">
      <c r="B33" s="25"/>
      <c r="F33" s="18" t="s">
        <v>43</v>
      </c>
      <c r="L33" s="91">
        <v>0</v>
      </c>
      <c r="M33" s="90"/>
      <c r="N33" s="90"/>
      <c r="O33" s="90"/>
      <c r="P33" s="90"/>
      <c r="W33" s="89">
        <f>ROUND(BD94, 2)</f>
        <v>0</v>
      </c>
      <c r="X33" s="90"/>
      <c r="Y33" s="90"/>
      <c r="Z33" s="90"/>
      <c r="AA33" s="90"/>
      <c r="AB33" s="90"/>
      <c r="AC33" s="90"/>
      <c r="AD33" s="90"/>
      <c r="AE33" s="90"/>
      <c r="AK33" s="89">
        <v>0</v>
      </c>
      <c r="AL33" s="90"/>
      <c r="AM33" s="90"/>
      <c r="AN33" s="90"/>
      <c r="AO33" s="90"/>
      <c r="AR33" s="25"/>
      <c r="BE33" s="79"/>
    </row>
    <row r="34" spans="2:57" s="1" customFormat="1" ht="7" customHeight="1">
      <c r="B34" s="22"/>
      <c r="AR34" s="22"/>
      <c r="BE34" s="78"/>
    </row>
    <row r="35" spans="2:57" s="1" customFormat="1" ht="25.9" customHeight="1">
      <c r="B35" s="22"/>
      <c r="C35" s="26"/>
      <c r="D35" s="27" t="s">
        <v>44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9" t="s">
        <v>45</v>
      </c>
      <c r="U35" s="28"/>
      <c r="V35" s="28"/>
      <c r="W35" s="28"/>
      <c r="X35" s="92" t="s">
        <v>46</v>
      </c>
      <c r="Y35" s="93"/>
      <c r="Z35" s="93"/>
      <c r="AA35" s="93"/>
      <c r="AB35" s="93"/>
      <c r="AC35" s="28"/>
      <c r="AD35" s="28"/>
      <c r="AE35" s="28"/>
      <c r="AF35" s="28"/>
      <c r="AG35" s="28"/>
      <c r="AH35" s="28"/>
      <c r="AI35" s="28"/>
      <c r="AJ35" s="28"/>
      <c r="AK35" s="94">
        <f>SUM(AK26:AK33)</f>
        <v>0</v>
      </c>
      <c r="AL35" s="93"/>
      <c r="AM35" s="93"/>
      <c r="AN35" s="93"/>
      <c r="AO35" s="95"/>
      <c r="AP35" s="26"/>
      <c r="AQ35" s="26"/>
      <c r="AR35" s="22"/>
    </row>
    <row r="36" spans="2:57" s="1" customFormat="1" ht="7" customHeight="1">
      <c r="B36" s="22"/>
      <c r="AR36" s="22"/>
    </row>
    <row r="37" spans="2:57" s="1" customFormat="1" ht="14.4" customHeight="1">
      <c r="B37" s="22"/>
      <c r="AR37" s="22"/>
    </row>
    <row r="38" spans="2:57" ht="14.4" customHeight="1">
      <c r="B38" s="11"/>
      <c r="AR38" s="11"/>
    </row>
    <row r="39" spans="2:57" ht="14.4" customHeight="1">
      <c r="B39" s="11"/>
      <c r="AR39" s="11"/>
    </row>
    <row r="40" spans="2:57" ht="14.4" customHeight="1">
      <c r="B40" s="11"/>
      <c r="AR40" s="11"/>
    </row>
    <row r="41" spans="2:57" ht="14.4" customHeight="1">
      <c r="B41" s="11"/>
      <c r="AR41" s="11"/>
    </row>
    <row r="42" spans="2:57" ht="14.4" customHeight="1">
      <c r="B42" s="11"/>
      <c r="AR42" s="11"/>
    </row>
    <row r="43" spans="2:57" ht="14.4" customHeight="1">
      <c r="B43" s="11"/>
      <c r="AR43" s="11"/>
    </row>
    <row r="44" spans="2:57" ht="14.4" customHeight="1">
      <c r="B44" s="11"/>
      <c r="AR44" s="11"/>
    </row>
    <row r="45" spans="2:57" ht="14.4" customHeight="1">
      <c r="B45" s="11"/>
      <c r="AR45" s="11"/>
    </row>
    <row r="46" spans="2:57" ht="14.4" customHeight="1">
      <c r="B46" s="11"/>
      <c r="AR46" s="11"/>
    </row>
    <row r="47" spans="2:57" ht="14.4" customHeight="1">
      <c r="B47" s="11"/>
      <c r="AR47" s="11"/>
    </row>
    <row r="48" spans="2:57" ht="14.4" customHeight="1">
      <c r="B48" s="11"/>
      <c r="AR48" s="11"/>
    </row>
    <row r="49" spans="2:44" s="1" customFormat="1" ht="14.4" customHeight="1">
      <c r="B49" s="22"/>
      <c r="D49" s="30" t="s">
        <v>47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0" t="s">
        <v>48</v>
      </c>
      <c r="AI49" s="31"/>
      <c r="AJ49" s="31"/>
      <c r="AK49" s="31"/>
      <c r="AL49" s="31"/>
      <c r="AM49" s="31"/>
      <c r="AN49" s="31"/>
      <c r="AO49" s="31"/>
      <c r="AR49" s="22"/>
    </row>
    <row r="50" spans="2:44">
      <c r="B50" s="11"/>
      <c r="AR50" s="11"/>
    </row>
    <row r="51" spans="2:44">
      <c r="B51" s="11"/>
      <c r="AR51" s="11"/>
    </row>
    <row r="52" spans="2:44">
      <c r="B52" s="11"/>
      <c r="AR52" s="11"/>
    </row>
    <row r="53" spans="2:44">
      <c r="B53" s="11"/>
      <c r="AR53" s="11"/>
    </row>
    <row r="54" spans="2:44">
      <c r="B54" s="11"/>
      <c r="AR54" s="11"/>
    </row>
    <row r="55" spans="2:44">
      <c r="B55" s="11"/>
      <c r="AR55" s="11"/>
    </row>
    <row r="56" spans="2:44">
      <c r="B56" s="11"/>
      <c r="AR56" s="11"/>
    </row>
    <row r="57" spans="2:44">
      <c r="B57" s="11"/>
      <c r="AR57" s="11"/>
    </row>
    <row r="58" spans="2:44">
      <c r="B58" s="11"/>
      <c r="AR58" s="11"/>
    </row>
    <row r="59" spans="2:44">
      <c r="B59" s="11"/>
      <c r="AR59" s="11"/>
    </row>
    <row r="60" spans="2:44" s="1" customFormat="1" ht="12.5">
      <c r="B60" s="22"/>
      <c r="D60" s="32" t="s">
        <v>49</v>
      </c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32" t="s">
        <v>50</v>
      </c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32" t="s">
        <v>49</v>
      </c>
      <c r="AI60" s="24"/>
      <c r="AJ60" s="24"/>
      <c r="AK60" s="24"/>
      <c r="AL60" s="24"/>
      <c r="AM60" s="32" t="s">
        <v>50</v>
      </c>
      <c r="AN60" s="24"/>
      <c r="AO60" s="24"/>
      <c r="AR60" s="22"/>
    </row>
    <row r="61" spans="2:44">
      <c r="B61" s="11"/>
      <c r="AR61" s="11"/>
    </row>
    <row r="62" spans="2:44">
      <c r="B62" s="11"/>
      <c r="AR62" s="11"/>
    </row>
    <row r="63" spans="2:44">
      <c r="B63" s="11"/>
      <c r="AR63" s="11"/>
    </row>
    <row r="64" spans="2:44" s="1" customFormat="1" ht="13">
      <c r="B64" s="22"/>
      <c r="D64" s="30" t="s">
        <v>51</v>
      </c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0" t="s">
        <v>52</v>
      </c>
      <c r="AI64" s="31"/>
      <c r="AJ64" s="31"/>
      <c r="AK64" s="31"/>
      <c r="AL64" s="31"/>
      <c r="AM64" s="31"/>
      <c r="AN64" s="31"/>
      <c r="AO64" s="31"/>
      <c r="AR64" s="22"/>
    </row>
    <row r="65" spans="2:44">
      <c r="B65" s="11"/>
      <c r="AR65" s="11"/>
    </row>
    <row r="66" spans="2:44">
      <c r="B66" s="11"/>
      <c r="AR66" s="11"/>
    </row>
    <row r="67" spans="2:44">
      <c r="B67" s="11"/>
      <c r="AR67" s="11"/>
    </row>
    <row r="68" spans="2:44">
      <c r="B68" s="11"/>
      <c r="AR68" s="11"/>
    </row>
    <row r="69" spans="2:44">
      <c r="B69" s="11"/>
      <c r="AR69" s="11"/>
    </row>
    <row r="70" spans="2:44">
      <c r="B70" s="11"/>
      <c r="AR70" s="11"/>
    </row>
    <row r="71" spans="2:44">
      <c r="B71" s="11"/>
      <c r="AR71" s="11"/>
    </row>
    <row r="72" spans="2:44">
      <c r="B72" s="11"/>
      <c r="AR72" s="11"/>
    </row>
    <row r="73" spans="2:44">
      <c r="B73" s="11"/>
      <c r="AR73" s="11"/>
    </row>
    <row r="74" spans="2:44">
      <c r="B74" s="11"/>
      <c r="AR74" s="11"/>
    </row>
    <row r="75" spans="2:44" s="1" customFormat="1" ht="12.5">
      <c r="B75" s="22"/>
      <c r="D75" s="32" t="s">
        <v>49</v>
      </c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32" t="s">
        <v>50</v>
      </c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32" t="s">
        <v>49</v>
      </c>
      <c r="AI75" s="24"/>
      <c r="AJ75" s="24"/>
      <c r="AK75" s="24"/>
      <c r="AL75" s="24"/>
      <c r="AM75" s="32" t="s">
        <v>50</v>
      </c>
      <c r="AN75" s="24"/>
      <c r="AO75" s="24"/>
      <c r="AR75" s="22"/>
    </row>
    <row r="76" spans="2:44" s="1" customFormat="1">
      <c r="B76" s="22"/>
      <c r="AR76" s="22"/>
    </row>
    <row r="77" spans="2:44" s="1" customFormat="1" ht="7" customHeight="1">
      <c r="B77" s="33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22"/>
    </row>
    <row r="81" spans="1:91" s="1" customFormat="1" ht="7" customHeight="1"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22"/>
    </row>
    <row r="82" spans="1:91" s="1" customFormat="1" ht="25" customHeight="1">
      <c r="B82" s="22"/>
      <c r="C82" s="12" t="s">
        <v>53</v>
      </c>
      <c r="AR82" s="22"/>
    </row>
    <row r="83" spans="1:91" s="1" customFormat="1" ht="7" customHeight="1">
      <c r="B83" s="22"/>
      <c r="AR83" s="22"/>
    </row>
    <row r="84" spans="1:91" s="3" customFormat="1" ht="12" customHeight="1">
      <c r="B84" s="37"/>
      <c r="C84" s="18" t="s">
        <v>13</v>
      </c>
      <c r="L84" s="3">
        <f>K5</f>
        <v>0</v>
      </c>
      <c r="AR84" s="37"/>
    </row>
    <row r="85" spans="1:91" s="4" customFormat="1" ht="37" customHeight="1">
      <c r="B85" s="38"/>
      <c r="C85" s="39" t="s">
        <v>15</v>
      </c>
      <c r="L85" s="114" t="str">
        <f>K6</f>
        <v>Výměna vchodových dveří II. vstupní budovy, SPŠ Stavební Pardubice</v>
      </c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  <c r="Z85" s="115"/>
      <c r="AA85" s="115"/>
      <c r="AB85" s="115"/>
      <c r="AC85" s="115"/>
      <c r="AD85" s="115"/>
      <c r="AE85" s="115"/>
      <c r="AF85" s="115"/>
      <c r="AG85" s="115"/>
      <c r="AH85" s="115"/>
      <c r="AI85" s="115"/>
      <c r="AJ85" s="115"/>
      <c r="AK85" s="115"/>
      <c r="AL85" s="115"/>
      <c r="AM85" s="115"/>
      <c r="AN85" s="115"/>
      <c r="AO85" s="115"/>
      <c r="AR85" s="38"/>
    </row>
    <row r="86" spans="1:91" s="1" customFormat="1" ht="7" customHeight="1">
      <c r="B86" s="22"/>
      <c r="AR86" s="22"/>
    </row>
    <row r="87" spans="1:91" s="1" customFormat="1" ht="12" customHeight="1">
      <c r="B87" s="22"/>
      <c r="C87" s="18" t="s">
        <v>19</v>
      </c>
      <c r="L87" s="40" t="str">
        <f>IF(K8="","",K8)</f>
        <v xml:space="preserve"> </v>
      </c>
      <c r="AI87" s="18" t="s">
        <v>21</v>
      </c>
      <c r="AM87" s="96" t="str">
        <f>IF(AN8= "","",AN8)</f>
        <v>5. 8. 2025</v>
      </c>
      <c r="AN87" s="96"/>
      <c r="AR87" s="22"/>
    </row>
    <row r="88" spans="1:91" s="1" customFormat="1" ht="7" customHeight="1">
      <c r="B88" s="22"/>
      <c r="AR88" s="22"/>
    </row>
    <row r="89" spans="1:91" s="1" customFormat="1" ht="15.15" customHeight="1">
      <c r="B89" s="22"/>
      <c r="C89" s="18" t="s">
        <v>23</v>
      </c>
      <c r="L89" s="3" t="str">
        <f>IF(E11= "","",E11)</f>
        <v>SPŠ Stavební Pardubice</v>
      </c>
      <c r="AI89" s="18" t="s">
        <v>29</v>
      </c>
      <c r="AM89" s="97" t="str">
        <f>IF(E17="","",E17)</f>
        <v>astalon s.r.o.</v>
      </c>
      <c r="AN89" s="98"/>
      <c r="AO89" s="98"/>
      <c r="AP89" s="98"/>
      <c r="AR89" s="22"/>
      <c r="AS89" s="99" t="s">
        <v>54</v>
      </c>
      <c r="AT89" s="100"/>
      <c r="AU89" s="41"/>
      <c r="AV89" s="41"/>
      <c r="AW89" s="41"/>
      <c r="AX89" s="41"/>
      <c r="AY89" s="41"/>
      <c r="AZ89" s="41"/>
      <c r="BA89" s="41"/>
      <c r="BB89" s="41"/>
      <c r="BC89" s="41"/>
      <c r="BD89" s="42"/>
    </row>
    <row r="90" spans="1:91" s="1" customFormat="1" ht="15.15" customHeight="1">
      <c r="B90" s="22"/>
      <c r="C90" s="18" t="s">
        <v>27</v>
      </c>
      <c r="L90" s="3" t="str">
        <f>IF(E14= "Vyplň údaj","",E14)</f>
        <v/>
      </c>
      <c r="AI90" s="18" t="s">
        <v>32</v>
      </c>
      <c r="AM90" s="97" t="str">
        <f>IF(E20="","",E20)</f>
        <v xml:space="preserve"> </v>
      </c>
      <c r="AN90" s="98"/>
      <c r="AO90" s="98"/>
      <c r="AP90" s="98"/>
      <c r="AR90" s="22"/>
      <c r="AS90" s="101"/>
      <c r="AT90" s="102"/>
      <c r="BD90" s="43"/>
    </row>
    <row r="91" spans="1:91" s="1" customFormat="1" ht="10.75" customHeight="1">
      <c r="B91" s="22"/>
      <c r="AR91" s="22"/>
      <c r="AS91" s="101"/>
      <c r="AT91" s="102"/>
      <c r="BD91" s="43"/>
    </row>
    <row r="92" spans="1:91" s="1" customFormat="1" ht="29.25" customHeight="1">
      <c r="B92" s="22"/>
      <c r="C92" s="109" t="s">
        <v>55</v>
      </c>
      <c r="D92" s="110"/>
      <c r="E92" s="110"/>
      <c r="F92" s="110"/>
      <c r="G92" s="110"/>
      <c r="H92" s="44"/>
      <c r="I92" s="111" t="s">
        <v>56</v>
      </c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0"/>
      <c r="AF92" s="110"/>
      <c r="AG92" s="112" t="s">
        <v>57</v>
      </c>
      <c r="AH92" s="110"/>
      <c r="AI92" s="110"/>
      <c r="AJ92" s="110"/>
      <c r="AK92" s="110"/>
      <c r="AL92" s="110"/>
      <c r="AM92" s="110"/>
      <c r="AN92" s="111" t="s">
        <v>58</v>
      </c>
      <c r="AO92" s="110"/>
      <c r="AP92" s="113"/>
      <c r="AQ92" s="45" t="s">
        <v>59</v>
      </c>
      <c r="AR92" s="22"/>
      <c r="AS92" s="46" t="s">
        <v>60</v>
      </c>
      <c r="AT92" s="47" t="s">
        <v>61</v>
      </c>
      <c r="AU92" s="47" t="s">
        <v>62</v>
      </c>
      <c r="AV92" s="47" t="s">
        <v>63</v>
      </c>
      <c r="AW92" s="47" t="s">
        <v>64</v>
      </c>
      <c r="AX92" s="47" t="s">
        <v>65</v>
      </c>
      <c r="AY92" s="47" t="s">
        <v>66</v>
      </c>
      <c r="AZ92" s="47" t="s">
        <v>67</v>
      </c>
      <c r="BA92" s="47" t="s">
        <v>68</v>
      </c>
      <c r="BB92" s="47" t="s">
        <v>69</v>
      </c>
      <c r="BC92" s="47" t="s">
        <v>70</v>
      </c>
      <c r="BD92" s="48" t="s">
        <v>71</v>
      </c>
    </row>
    <row r="93" spans="1:91" s="1" customFormat="1" ht="10.75" customHeight="1">
      <c r="B93" s="22"/>
      <c r="AR93" s="22"/>
      <c r="AS93" s="49"/>
      <c r="AT93" s="41"/>
      <c r="AU93" s="41"/>
      <c r="AV93" s="41"/>
      <c r="AW93" s="41"/>
      <c r="AX93" s="41"/>
      <c r="AY93" s="41"/>
      <c r="AZ93" s="41"/>
      <c r="BA93" s="41"/>
      <c r="BB93" s="41"/>
      <c r="BC93" s="41"/>
      <c r="BD93" s="42"/>
    </row>
    <row r="94" spans="1:91" s="5" customFormat="1" ht="32.4" customHeight="1">
      <c r="B94" s="50"/>
      <c r="C94" s="51" t="s">
        <v>72</v>
      </c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107">
        <f>ROUND(SUM(AG95:AG96),2)</f>
        <v>0</v>
      </c>
      <c r="AH94" s="107"/>
      <c r="AI94" s="107"/>
      <c r="AJ94" s="107"/>
      <c r="AK94" s="107"/>
      <c r="AL94" s="107"/>
      <c r="AM94" s="107"/>
      <c r="AN94" s="108">
        <f>SUM(AG94,AT94)</f>
        <v>0</v>
      </c>
      <c r="AO94" s="108"/>
      <c r="AP94" s="108"/>
      <c r="AQ94" s="53" t="s">
        <v>1</v>
      </c>
      <c r="AR94" s="50"/>
      <c r="AS94" s="54">
        <f>ROUND(SUM(AS95:AS96),2)</f>
        <v>0</v>
      </c>
      <c r="AT94" s="55">
        <f>ROUND(SUM(AV94:AW94),2)</f>
        <v>0</v>
      </c>
      <c r="AU94" s="56">
        <f>ROUND(SUM(AU95:AU96),5)</f>
        <v>0</v>
      </c>
      <c r="AV94" s="55">
        <f>ROUND(AZ94*L29,2)</f>
        <v>0</v>
      </c>
      <c r="AW94" s="55">
        <f>ROUND(BA94*L30,2)</f>
        <v>0</v>
      </c>
      <c r="AX94" s="55">
        <f>ROUND(BB94*L29,2)</f>
        <v>0</v>
      </c>
      <c r="AY94" s="55">
        <f>ROUND(BC94*L30,2)</f>
        <v>0</v>
      </c>
      <c r="AZ94" s="55">
        <f>ROUND(SUM(AZ95:AZ96),2)</f>
        <v>0</v>
      </c>
      <c r="BA94" s="55">
        <f>ROUND(SUM(BA95:BA96),2)</f>
        <v>0</v>
      </c>
      <c r="BB94" s="55">
        <f>ROUND(SUM(BB95:BB96),2)</f>
        <v>0</v>
      </c>
      <c r="BC94" s="55">
        <f>ROUND(SUM(BC95:BC96),2)</f>
        <v>0</v>
      </c>
      <c r="BD94" s="57">
        <f>ROUND(SUM(BD95:BD96),2)</f>
        <v>0</v>
      </c>
      <c r="BS94" s="58" t="s">
        <v>73</v>
      </c>
      <c r="BT94" s="58" t="s">
        <v>74</v>
      </c>
      <c r="BU94" s="59" t="s">
        <v>75</v>
      </c>
      <c r="BV94" s="58" t="s">
        <v>76</v>
      </c>
      <c r="BW94" s="58" t="s">
        <v>4</v>
      </c>
      <c r="BX94" s="58" t="s">
        <v>77</v>
      </c>
      <c r="CL94" s="58" t="s">
        <v>1</v>
      </c>
    </row>
    <row r="95" spans="1:91" s="6" customFormat="1" ht="16.5" customHeight="1">
      <c r="A95" s="60" t="s">
        <v>78</v>
      </c>
      <c r="B95" s="61"/>
      <c r="C95" s="62"/>
      <c r="D95" s="106" t="s">
        <v>79</v>
      </c>
      <c r="E95" s="106"/>
      <c r="F95" s="106"/>
      <c r="G95" s="106"/>
      <c r="H95" s="106"/>
      <c r="I95" s="63"/>
      <c r="J95" s="106" t="s">
        <v>80</v>
      </c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4">
        <f>'1 - Stavební část'!J30</f>
        <v>0</v>
      </c>
      <c r="AH95" s="105"/>
      <c r="AI95" s="105"/>
      <c r="AJ95" s="105"/>
      <c r="AK95" s="105"/>
      <c r="AL95" s="105"/>
      <c r="AM95" s="105"/>
      <c r="AN95" s="104">
        <f>SUM(AG95,AT95)</f>
        <v>0</v>
      </c>
      <c r="AO95" s="105"/>
      <c r="AP95" s="105"/>
      <c r="AQ95" s="64" t="s">
        <v>81</v>
      </c>
      <c r="AR95" s="61"/>
      <c r="AS95" s="65">
        <v>0</v>
      </c>
      <c r="AT95" s="66">
        <f>ROUND(SUM(AV95:AW95),2)</f>
        <v>0</v>
      </c>
      <c r="AU95" s="67">
        <f>'1 - Stavební část'!P130</f>
        <v>0</v>
      </c>
      <c r="AV95" s="66">
        <f>'1 - Stavební část'!J33</f>
        <v>0</v>
      </c>
      <c r="AW95" s="66">
        <f>'1 - Stavební část'!J34</f>
        <v>0</v>
      </c>
      <c r="AX95" s="66">
        <f>'1 - Stavební část'!J35</f>
        <v>0</v>
      </c>
      <c r="AY95" s="66">
        <f>'1 - Stavební část'!J36</f>
        <v>0</v>
      </c>
      <c r="AZ95" s="66">
        <f>'1 - Stavební část'!F33</f>
        <v>0</v>
      </c>
      <c r="BA95" s="66">
        <f>'1 - Stavební část'!F34</f>
        <v>0</v>
      </c>
      <c r="BB95" s="66">
        <f>'1 - Stavební část'!F35</f>
        <v>0</v>
      </c>
      <c r="BC95" s="66">
        <f>'1 - Stavební část'!F36</f>
        <v>0</v>
      </c>
      <c r="BD95" s="68">
        <f>'1 - Stavební část'!F37</f>
        <v>0</v>
      </c>
      <c r="BT95" s="69" t="s">
        <v>79</v>
      </c>
      <c r="BV95" s="69" t="s">
        <v>76</v>
      </c>
      <c r="BW95" s="69" t="s">
        <v>82</v>
      </c>
      <c r="BX95" s="69" t="s">
        <v>4</v>
      </c>
      <c r="CL95" s="69" t="s">
        <v>1</v>
      </c>
      <c r="CM95" s="69" t="s">
        <v>83</v>
      </c>
    </row>
    <row r="96" spans="1:91" s="6" customFormat="1" ht="16.5" customHeight="1">
      <c r="A96" s="60" t="s">
        <v>78</v>
      </c>
      <c r="B96" s="61"/>
      <c r="C96" s="62"/>
      <c r="D96" s="106" t="s">
        <v>83</v>
      </c>
      <c r="E96" s="106"/>
      <c r="F96" s="106"/>
      <c r="G96" s="106"/>
      <c r="H96" s="106"/>
      <c r="I96" s="63"/>
      <c r="J96" s="106" t="s">
        <v>84</v>
      </c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  <c r="AA96" s="106"/>
      <c r="AB96" s="106"/>
      <c r="AC96" s="106"/>
      <c r="AD96" s="106"/>
      <c r="AE96" s="106"/>
      <c r="AF96" s="106"/>
      <c r="AG96" s="104">
        <f>'2 - Elektroinstalace'!J30</f>
        <v>0</v>
      </c>
      <c r="AH96" s="105"/>
      <c r="AI96" s="105"/>
      <c r="AJ96" s="105"/>
      <c r="AK96" s="105"/>
      <c r="AL96" s="105"/>
      <c r="AM96" s="105"/>
      <c r="AN96" s="104">
        <f>SUM(AG96,AT96)</f>
        <v>0</v>
      </c>
      <c r="AO96" s="105"/>
      <c r="AP96" s="105"/>
      <c r="AQ96" s="64" t="s">
        <v>81</v>
      </c>
      <c r="AR96" s="61"/>
      <c r="AS96" s="70">
        <v>0</v>
      </c>
      <c r="AT96" s="71">
        <f>ROUND(SUM(AV96:AW96),2)</f>
        <v>0</v>
      </c>
      <c r="AU96" s="72">
        <f>'2 - Elektroinstalace'!P123</f>
        <v>0</v>
      </c>
      <c r="AV96" s="71">
        <f>'2 - Elektroinstalace'!J33</f>
        <v>0</v>
      </c>
      <c r="AW96" s="71">
        <f>'2 - Elektroinstalace'!J34</f>
        <v>0</v>
      </c>
      <c r="AX96" s="71">
        <f>'2 - Elektroinstalace'!J35</f>
        <v>0</v>
      </c>
      <c r="AY96" s="71">
        <f>'2 - Elektroinstalace'!J36</f>
        <v>0</v>
      </c>
      <c r="AZ96" s="71">
        <f>'2 - Elektroinstalace'!F33</f>
        <v>0</v>
      </c>
      <c r="BA96" s="71">
        <f>'2 - Elektroinstalace'!F34</f>
        <v>0</v>
      </c>
      <c r="BB96" s="71">
        <f>'2 - Elektroinstalace'!F35</f>
        <v>0</v>
      </c>
      <c r="BC96" s="71">
        <f>'2 - Elektroinstalace'!F36</f>
        <v>0</v>
      </c>
      <c r="BD96" s="73">
        <f>'2 - Elektroinstalace'!F37</f>
        <v>0</v>
      </c>
      <c r="BT96" s="69" t="s">
        <v>79</v>
      </c>
      <c r="BV96" s="69" t="s">
        <v>76</v>
      </c>
      <c r="BW96" s="69" t="s">
        <v>85</v>
      </c>
      <c r="BX96" s="69" t="s">
        <v>4</v>
      </c>
      <c r="CL96" s="69" t="s">
        <v>1</v>
      </c>
      <c r="CM96" s="69" t="s">
        <v>83</v>
      </c>
    </row>
    <row r="97" spans="2:44" s="1" customFormat="1" ht="30" customHeight="1">
      <c r="B97" s="22"/>
      <c r="AR97" s="22"/>
    </row>
    <row r="98" spans="2:44" s="1" customFormat="1" ht="7" customHeight="1">
      <c r="B98" s="33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22"/>
    </row>
  </sheetData>
  <sheetProtection algorithmName="SHA-512" hashValue="56POv3iba/+PWiXssKTfk9n9Xk7xeKp3jB4kYw2S3b7DhqxFFsBAD+vQtTYzib5ZHefb2mPoF3W17XQjRq8XAA==" saltValue="iIaZ/bkBayCyIs6Wep4H3A==" spinCount="100000" sheet="1" objects="1" scenarios="1"/>
  <mergeCells count="46">
    <mergeCell ref="AR2:BE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1 - Stavební část'!C2" display="/" xr:uid="{00000000-0004-0000-0000-000000000000}"/>
    <hyperlink ref="A96" location="'2 - Elektroinstalace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94"/>
  <sheetViews>
    <sheetView showGridLines="0" tabSelected="1" topLeftCell="A149" workbookViewId="0">
      <selection activeCell="V165" sqref="V165"/>
    </sheetView>
  </sheetViews>
  <sheetFormatPr defaultRowHeight="10"/>
  <cols>
    <col min="1" max="1" width="8.33203125" style="121" customWidth="1"/>
    <col min="2" max="2" width="1.21875" style="121" customWidth="1"/>
    <col min="3" max="3" width="4.109375" style="121" customWidth="1"/>
    <col min="4" max="4" width="4.33203125" style="121" customWidth="1"/>
    <col min="5" max="5" width="17.109375" style="121" customWidth="1"/>
    <col min="6" max="6" width="50.77734375" style="121" customWidth="1"/>
    <col min="7" max="7" width="7.44140625" style="121" customWidth="1"/>
    <col min="8" max="8" width="14" style="121" customWidth="1"/>
    <col min="9" max="9" width="15.77734375" style="121" customWidth="1"/>
    <col min="10" max="10" width="22.33203125" style="121" customWidth="1"/>
    <col min="11" max="11" width="22.33203125" style="121" hidden="1" customWidth="1"/>
    <col min="12" max="12" width="9.33203125" style="121" customWidth="1"/>
    <col min="13" max="13" width="10.77734375" style="121" hidden="1" customWidth="1"/>
    <col min="14" max="14" width="9.33203125" style="121" hidden="1"/>
    <col min="15" max="20" width="14.109375" style="121" hidden="1" customWidth="1"/>
    <col min="21" max="21" width="16.33203125" style="121" hidden="1" customWidth="1"/>
    <col min="22" max="22" width="12.33203125" style="121" customWidth="1"/>
    <col min="23" max="23" width="16.33203125" style="121" customWidth="1"/>
    <col min="24" max="24" width="12.33203125" style="121" customWidth="1"/>
    <col min="25" max="25" width="15" style="121" customWidth="1"/>
    <col min="26" max="26" width="11" style="121" customWidth="1"/>
    <col min="27" max="27" width="15" style="121" customWidth="1"/>
    <col min="28" max="28" width="16.33203125" style="121" customWidth="1"/>
    <col min="29" max="29" width="11" style="121" customWidth="1"/>
    <col min="30" max="30" width="15" style="121" customWidth="1"/>
    <col min="31" max="31" width="16.33203125" style="121" customWidth="1"/>
    <col min="32" max="43" width="8.88671875" style="121"/>
    <col min="44" max="65" width="9.33203125" style="121" hidden="1"/>
    <col min="66" max="16384" width="8.88671875" style="121"/>
  </cols>
  <sheetData>
    <row r="2" spans="2:46" ht="37" customHeight="1">
      <c r="L2" s="226" t="s">
        <v>5</v>
      </c>
      <c r="M2" s="227"/>
      <c r="N2" s="227"/>
      <c r="O2" s="227"/>
      <c r="P2" s="227"/>
      <c r="Q2" s="227"/>
      <c r="R2" s="227"/>
      <c r="S2" s="227"/>
      <c r="T2" s="227"/>
      <c r="U2" s="227"/>
      <c r="V2" s="227"/>
      <c r="AT2" s="130" t="s">
        <v>82</v>
      </c>
    </row>
    <row r="3" spans="2:46" ht="7" customHeight="1">
      <c r="B3" s="228"/>
      <c r="C3" s="229"/>
      <c r="D3" s="229"/>
      <c r="E3" s="229"/>
      <c r="F3" s="229"/>
      <c r="G3" s="229"/>
      <c r="H3" s="229"/>
      <c r="I3" s="229"/>
      <c r="J3" s="229"/>
      <c r="K3" s="229"/>
      <c r="L3" s="182"/>
      <c r="AT3" s="130" t="s">
        <v>83</v>
      </c>
    </row>
    <row r="4" spans="2:46" ht="25" customHeight="1">
      <c r="B4" s="182"/>
      <c r="D4" s="191" t="s">
        <v>86</v>
      </c>
      <c r="L4" s="182"/>
      <c r="M4" s="230" t="s">
        <v>10</v>
      </c>
      <c r="AT4" s="130" t="s">
        <v>3</v>
      </c>
    </row>
    <row r="5" spans="2:46" ht="7" customHeight="1">
      <c r="B5" s="182"/>
      <c r="L5" s="182"/>
    </row>
    <row r="6" spans="2:46" ht="12" customHeight="1">
      <c r="B6" s="182"/>
      <c r="D6" s="163" t="s">
        <v>15</v>
      </c>
      <c r="L6" s="182"/>
    </row>
    <row r="7" spans="2:46" ht="26.25" customHeight="1">
      <c r="B7" s="182"/>
      <c r="E7" s="192" t="str">
        <f>'Rekapitulace stavby'!K6</f>
        <v>Výměna vchodových dveří II. vstupní budovy, SPŠ Stavební Pardubice</v>
      </c>
      <c r="F7" s="193"/>
      <c r="G7" s="193"/>
      <c r="H7" s="193"/>
      <c r="L7" s="182"/>
    </row>
    <row r="8" spans="2:46" s="120" customFormat="1" ht="12" customHeight="1">
      <c r="B8" s="119"/>
      <c r="D8" s="163" t="s">
        <v>87</v>
      </c>
      <c r="L8" s="119"/>
    </row>
    <row r="9" spans="2:46" s="120" customFormat="1" ht="16.5" customHeight="1">
      <c r="B9" s="119"/>
      <c r="E9" s="194" t="s">
        <v>88</v>
      </c>
      <c r="F9" s="195"/>
      <c r="G9" s="195"/>
      <c r="H9" s="195"/>
      <c r="L9" s="119"/>
    </row>
    <row r="10" spans="2:46" s="120" customFormat="1">
      <c r="B10" s="119"/>
      <c r="L10" s="119"/>
    </row>
    <row r="11" spans="2:46" s="120" customFormat="1" ht="12" customHeight="1">
      <c r="B11" s="119"/>
      <c r="D11" s="163" t="s">
        <v>17</v>
      </c>
      <c r="F11" s="164" t="s">
        <v>1</v>
      </c>
      <c r="I11" s="163" t="s">
        <v>18</v>
      </c>
      <c r="J11" s="164" t="s">
        <v>1</v>
      </c>
      <c r="L11" s="119"/>
    </row>
    <row r="12" spans="2:46" s="120" customFormat="1" ht="12" customHeight="1">
      <c r="B12" s="119"/>
      <c r="D12" s="163" t="s">
        <v>19</v>
      </c>
      <c r="F12" s="164" t="s">
        <v>20</v>
      </c>
      <c r="I12" s="163" t="s">
        <v>21</v>
      </c>
      <c r="J12" s="196" t="str">
        <f>'Rekapitulace stavby'!AN8</f>
        <v>5. 8. 2025</v>
      </c>
      <c r="L12" s="119"/>
    </row>
    <row r="13" spans="2:46" s="120" customFormat="1" ht="10.75" customHeight="1">
      <c r="B13" s="119"/>
      <c r="L13" s="119"/>
    </row>
    <row r="14" spans="2:46" s="120" customFormat="1" ht="12" customHeight="1">
      <c r="B14" s="119"/>
      <c r="D14" s="163" t="s">
        <v>23</v>
      </c>
      <c r="I14" s="163" t="s">
        <v>24</v>
      </c>
      <c r="J14" s="164" t="s">
        <v>1</v>
      </c>
      <c r="L14" s="119"/>
    </row>
    <row r="15" spans="2:46" s="120" customFormat="1" ht="18" customHeight="1">
      <c r="B15" s="119"/>
      <c r="E15" s="164" t="s">
        <v>25</v>
      </c>
      <c r="I15" s="163" t="s">
        <v>26</v>
      </c>
      <c r="J15" s="164" t="s">
        <v>1</v>
      </c>
      <c r="L15" s="119"/>
    </row>
    <row r="16" spans="2:46" s="120" customFormat="1" ht="7" customHeight="1">
      <c r="B16" s="119"/>
      <c r="L16" s="119"/>
    </row>
    <row r="17" spans="2:12" s="120" customFormat="1" ht="12" customHeight="1">
      <c r="B17" s="119"/>
      <c r="D17" s="163" t="s">
        <v>27</v>
      </c>
      <c r="I17" s="163" t="s">
        <v>24</v>
      </c>
      <c r="J17" s="19" t="str">
        <f>'Rekapitulace stavby'!AN13</f>
        <v>Vyplň údaj</v>
      </c>
      <c r="L17" s="119"/>
    </row>
    <row r="18" spans="2:12" s="120" customFormat="1" ht="18" customHeight="1">
      <c r="B18" s="119"/>
      <c r="E18" s="116" t="str">
        <f>'Rekapitulace stavby'!E14</f>
        <v>Vyplň údaj</v>
      </c>
      <c r="F18" s="80"/>
      <c r="G18" s="80"/>
      <c r="H18" s="80"/>
      <c r="I18" s="163" t="s">
        <v>26</v>
      </c>
      <c r="J18" s="20" t="str">
        <f>'Rekapitulace stavby'!AN14</f>
        <v>Vyplň údaj</v>
      </c>
      <c r="L18" s="119"/>
    </row>
    <row r="19" spans="2:12" s="120" customFormat="1" ht="7" customHeight="1">
      <c r="B19" s="119"/>
      <c r="L19" s="119"/>
    </row>
    <row r="20" spans="2:12" s="120" customFormat="1" ht="12" customHeight="1">
      <c r="B20" s="119"/>
      <c r="D20" s="163" t="s">
        <v>29</v>
      </c>
      <c r="I20" s="163" t="s">
        <v>24</v>
      </c>
      <c r="J20" s="164" t="s">
        <v>1</v>
      </c>
      <c r="L20" s="119"/>
    </row>
    <row r="21" spans="2:12" s="120" customFormat="1" ht="18" customHeight="1">
      <c r="B21" s="119"/>
      <c r="E21" s="164" t="s">
        <v>30</v>
      </c>
      <c r="I21" s="163" t="s">
        <v>26</v>
      </c>
      <c r="J21" s="164" t="s">
        <v>1</v>
      </c>
      <c r="L21" s="119"/>
    </row>
    <row r="22" spans="2:12" s="120" customFormat="1" ht="7" customHeight="1">
      <c r="B22" s="119"/>
      <c r="L22" s="119"/>
    </row>
    <row r="23" spans="2:12" s="120" customFormat="1" ht="12" customHeight="1">
      <c r="B23" s="119"/>
      <c r="D23" s="163" t="s">
        <v>32</v>
      </c>
      <c r="I23" s="163" t="s">
        <v>24</v>
      </c>
      <c r="J23" s="164" t="str">
        <f>IF('Rekapitulace stavby'!AN19="","",'Rekapitulace stavby'!AN19)</f>
        <v/>
      </c>
      <c r="L23" s="119"/>
    </row>
    <row r="24" spans="2:12" s="120" customFormat="1" ht="18" customHeight="1">
      <c r="B24" s="119"/>
      <c r="E24" s="164" t="str">
        <f>IF('Rekapitulace stavby'!E20="","",'Rekapitulace stavby'!E20)</f>
        <v xml:space="preserve"> </v>
      </c>
      <c r="I24" s="163" t="s">
        <v>26</v>
      </c>
      <c r="J24" s="164" t="str">
        <f>IF('Rekapitulace stavby'!AN20="","",'Rekapitulace stavby'!AN20)</f>
        <v/>
      </c>
      <c r="L24" s="119"/>
    </row>
    <row r="25" spans="2:12" s="120" customFormat="1" ht="7" customHeight="1">
      <c r="B25" s="119"/>
      <c r="L25" s="119"/>
    </row>
    <row r="26" spans="2:12" s="120" customFormat="1" ht="12" customHeight="1">
      <c r="B26" s="119"/>
      <c r="D26" s="163" t="s">
        <v>33</v>
      </c>
      <c r="L26" s="119"/>
    </row>
    <row r="27" spans="2:12" s="166" customFormat="1" ht="16.5" customHeight="1">
      <c r="B27" s="165"/>
      <c r="E27" s="167" t="s">
        <v>1</v>
      </c>
      <c r="F27" s="167"/>
      <c r="G27" s="167"/>
      <c r="H27" s="167"/>
      <c r="L27" s="165"/>
    </row>
    <row r="28" spans="2:12" s="120" customFormat="1" ht="7" customHeight="1">
      <c r="B28" s="119"/>
      <c r="L28" s="119"/>
    </row>
    <row r="29" spans="2:12" s="120" customFormat="1" ht="7" customHeight="1">
      <c r="B29" s="119"/>
      <c r="D29" s="168"/>
      <c r="E29" s="168"/>
      <c r="F29" s="168"/>
      <c r="G29" s="168"/>
      <c r="H29" s="168"/>
      <c r="I29" s="168"/>
      <c r="J29" s="168"/>
      <c r="K29" s="168"/>
      <c r="L29" s="119"/>
    </row>
    <row r="30" spans="2:12" s="120" customFormat="1" ht="25.4" customHeight="1">
      <c r="B30" s="119"/>
      <c r="D30" s="169" t="s">
        <v>34</v>
      </c>
      <c r="J30" s="170">
        <f>ROUND(J130, 2)</f>
        <v>0</v>
      </c>
      <c r="L30" s="119"/>
    </row>
    <row r="31" spans="2:12" s="120" customFormat="1" ht="7" customHeight="1">
      <c r="B31" s="119"/>
      <c r="D31" s="168"/>
      <c r="E31" s="168"/>
      <c r="F31" s="168"/>
      <c r="G31" s="168"/>
      <c r="H31" s="168"/>
      <c r="I31" s="168"/>
      <c r="J31" s="168"/>
      <c r="K31" s="168"/>
      <c r="L31" s="119"/>
    </row>
    <row r="32" spans="2:12" s="120" customFormat="1" ht="14.4" customHeight="1">
      <c r="B32" s="119"/>
      <c r="F32" s="171" t="s">
        <v>36</v>
      </c>
      <c r="I32" s="171" t="s">
        <v>35</v>
      </c>
      <c r="J32" s="171" t="s">
        <v>37</v>
      </c>
      <c r="L32" s="119"/>
    </row>
    <row r="33" spans="2:12" s="120" customFormat="1" ht="14.4" customHeight="1">
      <c r="B33" s="119"/>
      <c r="D33" s="172" t="s">
        <v>38</v>
      </c>
      <c r="E33" s="163" t="s">
        <v>39</v>
      </c>
      <c r="F33" s="173">
        <f>ROUND((SUM(BE130:BE193)),  2)</f>
        <v>0</v>
      </c>
      <c r="I33" s="174">
        <v>0.21</v>
      </c>
      <c r="J33" s="173">
        <f>ROUND(((SUM(BE130:BE193))*I33),  2)</f>
        <v>0</v>
      </c>
      <c r="L33" s="119"/>
    </row>
    <row r="34" spans="2:12" s="120" customFormat="1" ht="14.4" customHeight="1">
      <c r="B34" s="119"/>
      <c r="E34" s="163" t="s">
        <v>40</v>
      </c>
      <c r="F34" s="173">
        <f>ROUND((SUM(BF130:BF193)),  2)</f>
        <v>0</v>
      </c>
      <c r="I34" s="174">
        <v>0.12</v>
      </c>
      <c r="J34" s="173">
        <f>ROUND(((SUM(BF130:BF193))*I34),  2)</f>
        <v>0</v>
      </c>
      <c r="L34" s="119"/>
    </row>
    <row r="35" spans="2:12" s="120" customFormat="1" ht="14.4" hidden="1" customHeight="1">
      <c r="B35" s="119"/>
      <c r="E35" s="163" t="s">
        <v>41</v>
      </c>
      <c r="F35" s="173">
        <f>ROUND((SUM(BG130:BG193)),  2)</f>
        <v>0</v>
      </c>
      <c r="I35" s="174">
        <v>0.21</v>
      </c>
      <c r="J35" s="173">
        <f>0</f>
        <v>0</v>
      </c>
      <c r="L35" s="119"/>
    </row>
    <row r="36" spans="2:12" s="120" customFormat="1" ht="14.4" hidden="1" customHeight="1">
      <c r="B36" s="119"/>
      <c r="E36" s="163" t="s">
        <v>42</v>
      </c>
      <c r="F36" s="173">
        <f>ROUND((SUM(BH130:BH193)),  2)</f>
        <v>0</v>
      </c>
      <c r="I36" s="174">
        <v>0.12</v>
      </c>
      <c r="J36" s="173">
        <f>0</f>
        <v>0</v>
      </c>
      <c r="L36" s="119"/>
    </row>
    <row r="37" spans="2:12" s="120" customFormat="1" ht="14.4" hidden="1" customHeight="1">
      <c r="B37" s="119"/>
      <c r="E37" s="163" t="s">
        <v>43</v>
      </c>
      <c r="F37" s="173">
        <f>ROUND((SUM(BI130:BI193)),  2)</f>
        <v>0</v>
      </c>
      <c r="I37" s="174">
        <v>0</v>
      </c>
      <c r="J37" s="173">
        <f>0</f>
        <v>0</v>
      </c>
      <c r="L37" s="119"/>
    </row>
    <row r="38" spans="2:12" s="120" customFormat="1" ht="7" customHeight="1">
      <c r="B38" s="119"/>
      <c r="L38" s="119"/>
    </row>
    <row r="39" spans="2:12" s="120" customFormat="1" ht="25.4" customHeight="1">
      <c r="B39" s="119"/>
      <c r="C39" s="175"/>
      <c r="D39" s="176" t="s">
        <v>44</v>
      </c>
      <c r="E39" s="177"/>
      <c r="F39" s="177"/>
      <c r="G39" s="178" t="s">
        <v>45</v>
      </c>
      <c r="H39" s="179" t="s">
        <v>46</v>
      </c>
      <c r="I39" s="177"/>
      <c r="J39" s="180">
        <f>SUM(J30:J37)</f>
        <v>0</v>
      </c>
      <c r="K39" s="181"/>
      <c r="L39" s="119"/>
    </row>
    <row r="40" spans="2:12" s="120" customFormat="1" ht="14.4" customHeight="1">
      <c r="B40" s="119"/>
      <c r="L40" s="119"/>
    </row>
    <row r="41" spans="2:12" ht="14.4" customHeight="1">
      <c r="B41" s="182"/>
      <c r="L41" s="182"/>
    </row>
    <row r="42" spans="2:12" ht="14.4" customHeight="1">
      <c r="B42" s="182"/>
      <c r="L42" s="182"/>
    </row>
    <row r="43" spans="2:12" ht="14.4" customHeight="1">
      <c r="B43" s="182"/>
      <c r="L43" s="182"/>
    </row>
    <row r="44" spans="2:12" ht="14.4" customHeight="1">
      <c r="B44" s="182"/>
      <c r="L44" s="182"/>
    </row>
    <row r="45" spans="2:12" ht="14.4" customHeight="1">
      <c r="B45" s="182"/>
      <c r="L45" s="182"/>
    </row>
    <row r="46" spans="2:12" ht="14.4" customHeight="1">
      <c r="B46" s="182"/>
      <c r="L46" s="182"/>
    </row>
    <row r="47" spans="2:12" ht="14.4" customHeight="1">
      <c r="B47" s="182"/>
      <c r="L47" s="182"/>
    </row>
    <row r="48" spans="2:12" ht="14.4" customHeight="1">
      <c r="B48" s="182"/>
      <c r="L48" s="182"/>
    </row>
    <row r="49" spans="2:12" ht="14.4" customHeight="1">
      <c r="B49" s="182"/>
      <c r="L49" s="182"/>
    </row>
    <row r="50" spans="2:12" s="120" customFormat="1" ht="14.4" customHeight="1">
      <c r="B50" s="119"/>
      <c r="D50" s="183" t="s">
        <v>47</v>
      </c>
      <c r="E50" s="184"/>
      <c r="F50" s="184"/>
      <c r="G50" s="183" t="s">
        <v>48</v>
      </c>
      <c r="H50" s="184"/>
      <c r="I50" s="184"/>
      <c r="J50" s="184"/>
      <c r="K50" s="184"/>
      <c r="L50" s="119"/>
    </row>
    <row r="51" spans="2:12">
      <c r="B51" s="182"/>
      <c r="L51" s="182"/>
    </row>
    <row r="52" spans="2:12">
      <c r="B52" s="182"/>
      <c r="L52" s="182"/>
    </row>
    <row r="53" spans="2:12">
      <c r="B53" s="182"/>
      <c r="L53" s="182"/>
    </row>
    <row r="54" spans="2:12">
      <c r="B54" s="182"/>
      <c r="L54" s="182"/>
    </row>
    <row r="55" spans="2:12">
      <c r="B55" s="182"/>
      <c r="L55" s="182"/>
    </row>
    <row r="56" spans="2:12">
      <c r="B56" s="182"/>
      <c r="L56" s="182"/>
    </row>
    <row r="57" spans="2:12">
      <c r="B57" s="182"/>
      <c r="L57" s="182"/>
    </row>
    <row r="58" spans="2:12">
      <c r="B58" s="182"/>
      <c r="L58" s="182"/>
    </row>
    <row r="59" spans="2:12">
      <c r="B59" s="182"/>
      <c r="L59" s="182"/>
    </row>
    <row r="60" spans="2:12">
      <c r="B60" s="182"/>
      <c r="L60" s="182"/>
    </row>
    <row r="61" spans="2:12" s="120" customFormat="1" ht="12.5">
      <c r="B61" s="119"/>
      <c r="D61" s="185" t="s">
        <v>49</v>
      </c>
      <c r="E61" s="186"/>
      <c r="F61" s="187" t="s">
        <v>50</v>
      </c>
      <c r="G61" s="185" t="s">
        <v>49</v>
      </c>
      <c r="H61" s="186"/>
      <c r="I61" s="186"/>
      <c r="J61" s="188" t="s">
        <v>50</v>
      </c>
      <c r="K61" s="186"/>
      <c r="L61" s="119"/>
    </row>
    <row r="62" spans="2:12">
      <c r="B62" s="182"/>
      <c r="L62" s="182"/>
    </row>
    <row r="63" spans="2:12">
      <c r="B63" s="182"/>
      <c r="L63" s="182"/>
    </row>
    <row r="64" spans="2:12">
      <c r="B64" s="182"/>
      <c r="L64" s="182"/>
    </row>
    <row r="65" spans="2:12" s="120" customFormat="1" ht="13">
      <c r="B65" s="119"/>
      <c r="D65" s="183" t="s">
        <v>51</v>
      </c>
      <c r="E65" s="184"/>
      <c r="F65" s="184"/>
      <c r="G65" s="183" t="s">
        <v>52</v>
      </c>
      <c r="H65" s="184"/>
      <c r="I65" s="184"/>
      <c r="J65" s="184"/>
      <c r="K65" s="184"/>
      <c r="L65" s="119"/>
    </row>
    <row r="66" spans="2:12">
      <c r="B66" s="182"/>
      <c r="L66" s="182"/>
    </row>
    <row r="67" spans="2:12">
      <c r="B67" s="182"/>
      <c r="L67" s="182"/>
    </row>
    <row r="68" spans="2:12">
      <c r="B68" s="182"/>
      <c r="L68" s="182"/>
    </row>
    <row r="69" spans="2:12">
      <c r="B69" s="182"/>
      <c r="L69" s="182"/>
    </row>
    <row r="70" spans="2:12">
      <c r="B70" s="182"/>
      <c r="L70" s="182"/>
    </row>
    <row r="71" spans="2:12">
      <c r="B71" s="182"/>
      <c r="L71" s="182"/>
    </row>
    <row r="72" spans="2:12">
      <c r="B72" s="182"/>
      <c r="L72" s="182"/>
    </row>
    <row r="73" spans="2:12">
      <c r="B73" s="182"/>
      <c r="L73" s="182"/>
    </row>
    <row r="74" spans="2:12">
      <c r="B74" s="182"/>
      <c r="L74" s="182"/>
    </row>
    <row r="75" spans="2:12">
      <c r="B75" s="182"/>
      <c r="L75" s="182"/>
    </row>
    <row r="76" spans="2:12" s="120" customFormat="1" ht="12.5">
      <c r="B76" s="119"/>
      <c r="D76" s="185" t="s">
        <v>49</v>
      </c>
      <c r="E76" s="186"/>
      <c r="F76" s="187" t="s">
        <v>50</v>
      </c>
      <c r="G76" s="185" t="s">
        <v>49</v>
      </c>
      <c r="H76" s="186"/>
      <c r="I76" s="186"/>
      <c r="J76" s="188" t="s">
        <v>50</v>
      </c>
      <c r="K76" s="186"/>
      <c r="L76" s="119"/>
    </row>
    <row r="77" spans="2:12" s="120" customFormat="1" ht="14.4" customHeight="1">
      <c r="B77" s="117"/>
      <c r="C77" s="118"/>
      <c r="D77" s="118"/>
      <c r="E77" s="118"/>
      <c r="F77" s="118"/>
      <c r="G77" s="118"/>
      <c r="H77" s="118"/>
      <c r="I77" s="118"/>
      <c r="J77" s="118"/>
      <c r="K77" s="118"/>
      <c r="L77" s="119"/>
    </row>
    <row r="81" spans="2:47" s="120" customFormat="1" ht="7" hidden="1" customHeight="1">
      <c r="B81" s="189"/>
      <c r="C81" s="190"/>
      <c r="D81" s="190"/>
      <c r="E81" s="190"/>
      <c r="F81" s="190"/>
      <c r="G81" s="190"/>
      <c r="H81" s="190"/>
      <c r="I81" s="190"/>
      <c r="J81" s="190"/>
      <c r="K81" s="190"/>
      <c r="L81" s="119"/>
    </row>
    <row r="82" spans="2:47" s="120" customFormat="1" ht="25" hidden="1" customHeight="1">
      <c r="B82" s="119"/>
      <c r="C82" s="191" t="s">
        <v>89</v>
      </c>
      <c r="L82" s="119"/>
    </row>
    <row r="83" spans="2:47" s="120" customFormat="1" ht="7" hidden="1" customHeight="1">
      <c r="B83" s="119"/>
      <c r="L83" s="119"/>
    </row>
    <row r="84" spans="2:47" s="120" customFormat="1" ht="12" hidden="1" customHeight="1">
      <c r="B84" s="119"/>
      <c r="C84" s="163" t="s">
        <v>15</v>
      </c>
      <c r="L84" s="119"/>
    </row>
    <row r="85" spans="2:47" s="120" customFormat="1" ht="26.25" hidden="1" customHeight="1">
      <c r="B85" s="119"/>
      <c r="E85" s="192" t="str">
        <f>E7</f>
        <v>Výměna vchodových dveří II. vstupní budovy, SPŠ Stavební Pardubice</v>
      </c>
      <c r="F85" s="193"/>
      <c r="G85" s="193"/>
      <c r="H85" s="193"/>
      <c r="L85" s="119"/>
    </row>
    <row r="86" spans="2:47" s="120" customFormat="1" ht="12" hidden="1" customHeight="1">
      <c r="B86" s="119"/>
      <c r="C86" s="163" t="s">
        <v>87</v>
      </c>
      <c r="L86" s="119"/>
    </row>
    <row r="87" spans="2:47" s="120" customFormat="1" ht="16.5" hidden="1" customHeight="1">
      <c r="B87" s="119"/>
      <c r="E87" s="194" t="str">
        <f>E9</f>
        <v>1 - Stavební část</v>
      </c>
      <c r="F87" s="195"/>
      <c r="G87" s="195"/>
      <c r="H87" s="195"/>
      <c r="L87" s="119"/>
    </row>
    <row r="88" spans="2:47" s="120" customFormat="1" ht="7" hidden="1" customHeight="1">
      <c r="B88" s="119"/>
      <c r="L88" s="119"/>
    </row>
    <row r="89" spans="2:47" s="120" customFormat="1" ht="12" hidden="1" customHeight="1">
      <c r="B89" s="119"/>
      <c r="C89" s="163" t="s">
        <v>19</v>
      </c>
      <c r="F89" s="164" t="str">
        <f>F12</f>
        <v xml:space="preserve"> </v>
      </c>
      <c r="I89" s="163" t="s">
        <v>21</v>
      </c>
      <c r="J89" s="196" t="str">
        <f>IF(J12="","",J12)</f>
        <v>5. 8. 2025</v>
      </c>
      <c r="L89" s="119"/>
    </row>
    <row r="90" spans="2:47" s="120" customFormat="1" ht="7" hidden="1" customHeight="1">
      <c r="B90" s="119"/>
      <c r="L90" s="119"/>
    </row>
    <row r="91" spans="2:47" s="120" customFormat="1" ht="15.15" hidden="1" customHeight="1">
      <c r="B91" s="119"/>
      <c r="C91" s="163" t="s">
        <v>23</v>
      </c>
      <c r="F91" s="164" t="str">
        <f>E15</f>
        <v>SPŠ Stavební Pardubice</v>
      </c>
      <c r="I91" s="163" t="s">
        <v>29</v>
      </c>
      <c r="J91" s="197" t="str">
        <f>E21</f>
        <v>astalon s.r.o.</v>
      </c>
      <c r="L91" s="119"/>
    </row>
    <row r="92" spans="2:47" s="120" customFormat="1" ht="15.15" hidden="1" customHeight="1">
      <c r="B92" s="119"/>
      <c r="C92" s="163" t="s">
        <v>27</v>
      </c>
      <c r="F92" s="164" t="str">
        <f>IF(E18="","",E18)</f>
        <v>Vyplň údaj</v>
      </c>
      <c r="I92" s="163" t="s">
        <v>32</v>
      </c>
      <c r="J92" s="197" t="str">
        <f>E24</f>
        <v xml:space="preserve"> </v>
      </c>
      <c r="L92" s="119"/>
    </row>
    <row r="93" spans="2:47" s="120" customFormat="1" ht="10.25" hidden="1" customHeight="1">
      <c r="B93" s="119"/>
      <c r="L93" s="119"/>
    </row>
    <row r="94" spans="2:47" s="120" customFormat="1" ht="29.25" hidden="1" customHeight="1">
      <c r="B94" s="119"/>
      <c r="C94" s="198" t="s">
        <v>90</v>
      </c>
      <c r="D94" s="175"/>
      <c r="E94" s="175"/>
      <c r="F94" s="175"/>
      <c r="G94" s="175"/>
      <c r="H94" s="175"/>
      <c r="I94" s="175"/>
      <c r="J94" s="199" t="s">
        <v>91</v>
      </c>
      <c r="K94" s="175"/>
      <c r="L94" s="119"/>
    </row>
    <row r="95" spans="2:47" s="120" customFormat="1" ht="10.25" hidden="1" customHeight="1">
      <c r="B95" s="119"/>
      <c r="L95" s="119"/>
    </row>
    <row r="96" spans="2:47" s="120" customFormat="1" ht="22.75" hidden="1" customHeight="1">
      <c r="B96" s="119"/>
      <c r="C96" s="200" t="s">
        <v>92</v>
      </c>
      <c r="J96" s="170">
        <f>J130</f>
        <v>0</v>
      </c>
      <c r="L96" s="119"/>
      <c r="AU96" s="130" t="s">
        <v>93</v>
      </c>
    </row>
    <row r="97" spans="2:12" s="202" customFormat="1" ht="25" hidden="1" customHeight="1">
      <c r="B97" s="201"/>
      <c r="D97" s="203" t="s">
        <v>94</v>
      </c>
      <c r="E97" s="204"/>
      <c r="F97" s="204"/>
      <c r="G97" s="204"/>
      <c r="H97" s="204"/>
      <c r="I97" s="204"/>
      <c r="J97" s="205">
        <f>J131</f>
        <v>0</v>
      </c>
      <c r="L97" s="201"/>
    </row>
    <row r="98" spans="2:12" s="207" customFormat="1" ht="19.899999999999999" hidden="1" customHeight="1">
      <c r="B98" s="206"/>
      <c r="D98" s="208" t="s">
        <v>95</v>
      </c>
      <c r="E98" s="209"/>
      <c r="F98" s="209"/>
      <c r="G98" s="209"/>
      <c r="H98" s="209"/>
      <c r="I98" s="209"/>
      <c r="J98" s="210">
        <f>J132</f>
        <v>0</v>
      </c>
      <c r="L98" s="206"/>
    </row>
    <row r="99" spans="2:12" s="207" customFormat="1" ht="19.899999999999999" hidden="1" customHeight="1">
      <c r="B99" s="206"/>
      <c r="D99" s="208" t="s">
        <v>96</v>
      </c>
      <c r="E99" s="209"/>
      <c r="F99" s="209"/>
      <c r="G99" s="209"/>
      <c r="H99" s="209"/>
      <c r="I99" s="209"/>
      <c r="J99" s="210">
        <f>J138</f>
        <v>0</v>
      </c>
      <c r="L99" s="206"/>
    </row>
    <row r="100" spans="2:12" s="207" customFormat="1" ht="19.899999999999999" hidden="1" customHeight="1">
      <c r="B100" s="206"/>
      <c r="D100" s="208" t="s">
        <v>97</v>
      </c>
      <c r="E100" s="209"/>
      <c r="F100" s="209"/>
      <c r="G100" s="209"/>
      <c r="H100" s="209"/>
      <c r="I100" s="209"/>
      <c r="J100" s="210">
        <f>J152</f>
        <v>0</v>
      </c>
      <c r="L100" s="206"/>
    </row>
    <row r="101" spans="2:12" s="207" customFormat="1" ht="19.899999999999999" hidden="1" customHeight="1">
      <c r="B101" s="206"/>
      <c r="D101" s="208" t="s">
        <v>98</v>
      </c>
      <c r="E101" s="209"/>
      <c r="F101" s="209"/>
      <c r="G101" s="209"/>
      <c r="H101" s="209"/>
      <c r="I101" s="209"/>
      <c r="J101" s="210">
        <f>J157</f>
        <v>0</v>
      </c>
      <c r="L101" s="206"/>
    </row>
    <row r="102" spans="2:12" s="202" customFormat="1" ht="25" hidden="1" customHeight="1">
      <c r="B102" s="201"/>
      <c r="D102" s="203" t="s">
        <v>99</v>
      </c>
      <c r="E102" s="204"/>
      <c r="F102" s="204"/>
      <c r="G102" s="204"/>
      <c r="H102" s="204"/>
      <c r="I102" s="204"/>
      <c r="J102" s="205">
        <f>J159</f>
        <v>0</v>
      </c>
      <c r="L102" s="201"/>
    </row>
    <row r="103" spans="2:12" s="207" customFormat="1" ht="19.899999999999999" hidden="1" customHeight="1">
      <c r="B103" s="206"/>
      <c r="D103" s="208" t="s">
        <v>100</v>
      </c>
      <c r="E103" s="209"/>
      <c r="F103" s="209"/>
      <c r="G103" s="209"/>
      <c r="H103" s="209"/>
      <c r="I103" s="209"/>
      <c r="J103" s="210">
        <f>J160</f>
        <v>0</v>
      </c>
      <c r="L103" s="206"/>
    </row>
    <row r="104" spans="2:12" s="207" customFormat="1" ht="19.899999999999999" hidden="1" customHeight="1">
      <c r="B104" s="206"/>
      <c r="D104" s="208" t="s">
        <v>101</v>
      </c>
      <c r="E104" s="209"/>
      <c r="F104" s="209"/>
      <c r="G104" s="209"/>
      <c r="H104" s="209"/>
      <c r="I104" s="209"/>
      <c r="J104" s="210">
        <f>J162</f>
        <v>0</v>
      </c>
      <c r="L104" s="206"/>
    </row>
    <row r="105" spans="2:12" s="207" customFormat="1" ht="19.899999999999999" hidden="1" customHeight="1">
      <c r="B105" s="206"/>
      <c r="D105" s="208" t="s">
        <v>102</v>
      </c>
      <c r="E105" s="209"/>
      <c r="F105" s="209"/>
      <c r="G105" s="209"/>
      <c r="H105" s="209"/>
      <c r="I105" s="209"/>
      <c r="J105" s="210">
        <f>J167</f>
        <v>0</v>
      </c>
      <c r="L105" s="206"/>
    </row>
    <row r="106" spans="2:12" s="207" customFormat="1" ht="19.899999999999999" hidden="1" customHeight="1">
      <c r="B106" s="206"/>
      <c r="D106" s="208" t="s">
        <v>103</v>
      </c>
      <c r="E106" s="209"/>
      <c r="F106" s="209"/>
      <c r="G106" s="209"/>
      <c r="H106" s="209"/>
      <c r="I106" s="209"/>
      <c r="J106" s="210">
        <f>J175</f>
        <v>0</v>
      </c>
      <c r="L106" s="206"/>
    </row>
    <row r="107" spans="2:12" s="207" customFormat="1" ht="19.899999999999999" hidden="1" customHeight="1">
      <c r="B107" s="206"/>
      <c r="D107" s="208" t="s">
        <v>104</v>
      </c>
      <c r="E107" s="209"/>
      <c r="F107" s="209"/>
      <c r="G107" s="209"/>
      <c r="H107" s="209"/>
      <c r="I107" s="209"/>
      <c r="J107" s="210">
        <f>J183</f>
        <v>0</v>
      </c>
      <c r="L107" s="206"/>
    </row>
    <row r="108" spans="2:12" s="207" customFormat="1" ht="19.899999999999999" hidden="1" customHeight="1">
      <c r="B108" s="206"/>
      <c r="D108" s="208" t="s">
        <v>105</v>
      </c>
      <c r="E108" s="209"/>
      <c r="F108" s="209"/>
      <c r="G108" s="209"/>
      <c r="H108" s="209"/>
      <c r="I108" s="209"/>
      <c r="J108" s="210">
        <f>J188</f>
        <v>0</v>
      </c>
      <c r="L108" s="206"/>
    </row>
    <row r="109" spans="2:12" s="202" customFormat="1" ht="25" hidden="1" customHeight="1">
      <c r="B109" s="201"/>
      <c r="D109" s="203" t="s">
        <v>106</v>
      </c>
      <c r="E109" s="204"/>
      <c r="F109" s="204"/>
      <c r="G109" s="204"/>
      <c r="H109" s="204"/>
      <c r="I109" s="204"/>
      <c r="J109" s="205">
        <f>J191</f>
        <v>0</v>
      </c>
      <c r="L109" s="201"/>
    </row>
    <row r="110" spans="2:12" s="207" customFormat="1" ht="19.899999999999999" hidden="1" customHeight="1">
      <c r="B110" s="206"/>
      <c r="D110" s="208" t="s">
        <v>107</v>
      </c>
      <c r="E110" s="209"/>
      <c r="F110" s="209"/>
      <c r="G110" s="209"/>
      <c r="H110" s="209"/>
      <c r="I110" s="209"/>
      <c r="J110" s="210">
        <f>J192</f>
        <v>0</v>
      </c>
      <c r="L110" s="206"/>
    </row>
    <row r="111" spans="2:12" s="120" customFormat="1" ht="21.75" hidden="1" customHeight="1">
      <c r="B111" s="119"/>
      <c r="L111" s="119"/>
    </row>
    <row r="112" spans="2:12" s="120" customFormat="1" ht="7" hidden="1" customHeight="1">
      <c r="B112" s="117"/>
      <c r="C112" s="118"/>
      <c r="D112" s="118"/>
      <c r="E112" s="118"/>
      <c r="F112" s="118"/>
      <c r="G112" s="118"/>
      <c r="H112" s="118"/>
      <c r="I112" s="118"/>
      <c r="J112" s="118"/>
      <c r="K112" s="118"/>
      <c r="L112" s="119"/>
    </row>
    <row r="113" spans="2:12" hidden="1"/>
    <row r="114" spans="2:12" hidden="1"/>
    <row r="115" spans="2:12" hidden="1"/>
    <row r="116" spans="2:12" s="120" customFormat="1" ht="7" customHeight="1">
      <c r="B116" s="189"/>
      <c r="C116" s="190"/>
      <c r="D116" s="190"/>
      <c r="E116" s="190"/>
      <c r="F116" s="190"/>
      <c r="G116" s="190"/>
      <c r="H116" s="190"/>
      <c r="I116" s="190"/>
      <c r="J116" s="190"/>
      <c r="K116" s="190"/>
      <c r="L116" s="119"/>
    </row>
    <row r="117" spans="2:12" s="120" customFormat="1" ht="25" customHeight="1">
      <c r="B117" s="119"/>
      <c r="C117" s="191" t="s">
        <v>108</v>
      </c>
      <c r="L117" s="119"/>
    </row>
    <row r="118" spans="2:12" s="120" customFormat="1" ht="7" customHeight="1">
      <c r="B118" s="119"/>
      <c r="L118" s="119"/>
    </row>
    <row r="119" spans="2:12" s="120" customFormat="1" ht="12" customHeight="1">
      <c r="B119" s="119"/>
      <c r="C119" s="163" t="s">
        <v>15</v>
      </c>
      <c r="L119" s="119"/>
    </row>
    <row r="120" spans="2:12" s="120" customFormat="1" ht="26.25" customHeight="1">
      <c r="B120" s="119"/>
      <c r="E120" s="192" t="str">
        <f>E7</f>
        <v>Výměna vchodových dveří II. vstupní budovy, SPŠ Stavební Pardubice</v>
      </c>
      <c r="F120" s="193"/>
      <c r="G120" s="193"/>
      <c r="H120" s="193"/>
      <c r="L120" s="119"/>
    </row>
    <row r="121" spans="2:12" s="120" customFormat="1" ht="12" customHeight="1">
      <c r="B121" s="119"/>
      <c r="C121" s="163" t="s">
        <v>87</v>
      </c>
      <c r="L121" s="119"/>
    </row>
    <row r="122" spans="2:12" s="120" customFormat="1" ht="16.5" customHeight="1">
      <c r="B122" s="119"/>
      <c r="E122" s="194" t="str">
        <f>E9</f>
        <v>1 - Stavební část</v>
      </c>
      <c r="F122" s="195"/>
      <c r="G122" s="195"/>
      <c r="H122" s="195"/>
      <c r="L122" s="119"/>
    </row>
    <row r="123" spans="2:12" s="120" customFormat="1" ht="7" customHeight="1">
      <c r="B123" s="119"/>
      <c r="L123" s="119"/>
    </row>
    <row r="124" spans="2:12" s="120" customFormat="1" ht="12" customHeight="1">
      <c r="B124" s="119"/>
      <c r="C124" s="163" t="s">
        <v>19</v>
      </c>
      <c r="F124" s="164" t="str">
        <f>F12</f>
        <v xml:space="preserve"> </v>
      </c>
      <c r="I124" s="163" t="s">
        <v>21</v>
      </c>
      <c r="J124" s="196" t="str">
        <f>IF(J12="","",J12)</f>
        <v>5. 8. 2025</v>
      </c>
      <c r="L124" s="119"/>
    </row>
    <row r="125" spans="2:12" s="120" customFormat="1" ht="7" customHeight="1">
      <c r="B125" s="119"/>
      <c r="L125" s="119"/>
    </row>
    <row r="126" spans="2:12" s="120" customFormat="1" ht="15.15" customHeight="1">
      <c r="B126" s="119"/>
      <c r="C126" s="163" t="s">
        <v>23</v>
      </c>
      <c r="F126" s="164" t="str">
        <f>E15</f>
        <v>SPŠ Stavební Pardubice</v>
      </c>
      <c r="I126" s="163" t="s">
        <v>29</v>
      </c>
      <c r="J126" s="197" t="str">
        <f>E21</f>
        <v>astalon s.r.o.</v>
      </c>
      <c r="L126" s="119"/>
    </row>
    <row r="127" spans="2:12" s="120" customFormat="1" ht="15.15" customHeight="1">
      <c r="B127" s="119"/>
      <c r="C127" s="163" t="s">
        <v>27</v>
      </c>
      <c r="F127" s="164" t="str">
        <f>IF(E18="","",E18)</f>
        <v>Vyplň údaj</v>
      </c>
      <c r="I127" s="163" t="s">
        <v>32</v>
      </c>
      <c r="J127" s="197" t="str">
        <f>E24</f>
        <v xml:space="preserve"> </v>
      </c>
      <c r="L127" s="119"/>
    </row>
    <row r="128" spans="2:12" s="120" customFormat="1" ht="10.25" customHeight="1">
      <c r="B128" s="119"/>
      <c r="L128" s="119"/>
    </row>
    <row r="129" spans="2:65" s="211" customFormat="1" ht="29.25" customHeight="1">
      <c r="B129" s="212"/>
      <c r="C129" s="213" t="s">
        <v>109</v>
      </c>
      <c r="D129" s="214" t="s">
        <v>59</v>
      </c>
      <c r="E129" s="214" t="s">
        <v>55</v>
      </c>
      <c r="F129" s="214" t="s">
        <v>56</v>
      </c>
      <c r="G129" s="214" t="s">
        <v>110</v>
      </c>
      <c r="H129" s="214" t="s">
        <v>111</v>
      </c>
      <c r="I129" s="214" t="s">
        <v>112</v>
      </c>
      <c r="J129" s="215" t="s">
        <v>91</v>
      </c>
      <c r="K129" s="216" t="s">
        <v>113</v>
      </c>
      <c r="L129" s="212"/>
      <c r="M129" s="217" t="s">
        <v>1</v>
      </c>
      <c r="N129" s="218" t="s">
        <v>38</v>
      </c>
      <c r="O129" s="218" t="s">
        <v>114</v>
      </c>
      <c r="P129" s="218" t="s">
        <v>115</v>
      </c>
      <c r="Q129" s="218" t="s">
        <v>116</v>
      </c>
      <c r="R129" s="218" t="s">
        <v>117</v>
      </c>
      <c r="S129" s="218" t="s">
        <v>118</v>
      </c>
      <c r="T129" s="219" t="s">
        <v>119</v>
      </c>
    </row>
    <row r="130" spans="2:65" s="120" customFormat="1" ht="22.75" customHeight="1">
      <c r="B130" s="119"/>
      <c r="C130" s="220" t="s">
        <v>120</v>
      </c>
      <c r="J130" s="221">
        <f>BK130</f>
        <v>0</v>
      </c>
      <c r="L130" s="119"/>
      <c r="M130" s="222"/>
      <c r="N130" s="168"/>
      <c r="O130" s="168"/>
      <c r="P130" s="223">
        <f>P131+P159+P191</f>
        <v>0</v>
      </c>
      <c r="Q130" s="168"/>
      <c r="R130" s="223">
        <f>R131+R159+R191</f>
        <v>1.5859849999999998</v>
      </c>
      <c r="S130" s="168"/>
      <c r="T130" s="224">
        <f>T131+T159+T191</f>
        <v>2.9779790000000004</v>
      </c>
      <c r="AT130" s="130" t="s">
        <v>73</v>
      </c>
      <c r="AU130" s="130" t="s">
        <v>93</v>
      </c>
      <c r="BK130" s="225">
        <f>BK131+BK159+BK191</f>
        <v>0</v>
      </c>
    </row>
    <row r="131" spans="2:65" s="138" customFormat="1" ht="25.9" customHeight="1">
      <c r="B131" s="137"/>
      <c r="D131" s="139" t="s">
        <v>73</v>
      </c>
      <c r="E131" s="140" t="s">
        <v>121</v>
      </c>
      <c r="F131" s="140" t="s">
        <v>122</v>
      </c>
      <c r="J131" s="141">
        <f>BK131</f>
        <v>0</v>
      </c>
      <c r="L131" s="137"/>
      <c r="M131" s="142"/>
      <c r="P131" s="143">
        <f>P132+P138+P152+P157</f>
        <v>0</v>
      </c>
      <c r="R131" s="143">
        <f>R132+R138+R152+R157</f>
        <v>1.1154009999999999</v>
      </c>
      <c r="T131" s="144">
        <f>T132+T138+T152+T157</f>
        <v>2.4539970000000002</v>
      </c>
      <c r="AR131" s="139" t="s">
        <v>79</v>
      </c>
      <c r="AT131" s="145" t="s">
        <v>73</v>
      </c>
      <c r="AU131" s="145" t="s">
        <v>74</v>
      </c>
      <c r="AY131" s="139" t="s">
        <v>123</v>
      </c>
      <c r="BK131" s="146">
        <f>BK132+BK138+BK152+BK157</f>
        <v>0</v>
      </c>
    </row>
    <row r="132" spans="2:65" s="138" customFormat="1" ht="22.75" customHeight="1">
      <c r="B132" s="137"/>
      <c r="D132" s="139" t="s">
        <v>73</v>
      </c>
      <c r="E132" s="147" t="s">
        <v>124</v>
      </c>
      <c r="F132" s="147" t="s">
        <v>125</v>
      </c>
      <c r="J132" s="148">
        <f>BK132</f>
        <v>0</v>
      </c>
      <c r="L132" s="137"/>
      <c r="M132" s="142"/>
      <c r="P132" s="143">
        <f>SUM(P133:P137)</f>
        <v>0</v>
      </c>
      <c r="R132" s="143">
        <f>SUM(R133:R137)</f>
        <v>0.89395699999999989</v>
      </c>
      <c r="T132" s="144">
        <f>SUM(T133:T137)</f>
        <v>0</v>
      </c>
      <c r="AR132" s="139" t="s">
        <v>79</v>
      </c>
      <c r="AT132" s="145" t="s">
        <v>73</v>
      </c>
      <c r="AU132" s="145" t="s">
        <v>79</v>
      </c>
      <c r="AY132" s="139" t="s">
        <v>123</v>
      </c>
      <c r="BK132" s="146">
        <f>SUM(BK133:BK137)</f>
        <v>0</v>
      </c>
    </row>
    <row r="133" spans="2:65" s="120" customFormat="1" ht="24.15" customHeight="1">
      <c r="B133" s="119"/>
      <c r="C133" s="132" t="s">
        <v>79</v>
      </c>
      <c r="D133" s="132" t="s">
        <v>126</v>
      </c>
      <c r="E133" s="133" t="s">
        <v>127</v>
      </c>
      <c r="F133" s="134" t="s">
        <v>128</v>
      </c>
      <c r="G133" s="135" t="s">
        <v>129</v>
      </c>
      <c r="H133" s="136">
        <v>1</v>
      </c>
      <c r="I133" s="74"/>
      <c r="J133" s="122">
        <f>ROUND(I133*H133,2)</f>
        <v>0</v>
      </c>
      <c r="K133" s="123"/>
      <c r="L133" s="119"/>
      <c r="M133" s="149" t="s">
        <v>1</v>
      </c>
      <c r="N133" s="150" t="s">
        <v>39</v>
      </c>
      <c r="P133" s="151">
        <f>O133*H133</f>
        <v>0</v>
      </c>
      <c r="Q133" s="151">
        <v>0.1658</v>
      </c>
      <c r="R133" s="151">
        <f>Q133*H133</f>
        <v>0.1658</v>
      </c>
      <c r="S133" s="151">
        <v>0</v>
      </c>
      <c r="T133" s="152">
        <f>S133*H133</f>
        <v>0</v>
      </c>
      <c r="AR133" s="129" t="s">
        <v>130</v>
      </c>
      <c r="AT133" s="129" t="s">
        <v>126</v>
      </c>
      <c r="AU133" s="129" t="s">
        <v>83</v>
      </c>
      <c r="AY133" s="130" t="s">
        <v>123</v>
      </c>
      <c r="BE133" s="131">
        <f>IF(N133="základní",J133,0)</f>
        <v>0</v>
      </c>
      <c r="BF133" s="131">
        <f>IF(N133="snížená",J133,0)</f>
        <v>0</v>
      </c>
      <c r="BG133" s="131">
        <f>IF(N133="zákl. přenesená",J133,0)</f>
        <v>0</v>
      </c>
      <c r="BH133" s="131">
        <f>IF(N133="sníž. přenesená",J133,0)</f>
        <v>0</v>
      </c>
      <c r="BI133" s="131">
        <f>IF(N133="nulová",J133,0)</f>
        <v>0</v>
      </c>
      <c r="BJ133" s="130" t="s">
        <v>79</v>
      </c>
      <c r="BK133" s="131">
        <f>ROUND(I133*H133,2)</f>
        <v>0</v>
      </c>
      <c r="BL133" s="130" t="s">
        <v>130</v>
      </c>
      <c r="BM133" s="129" t="s">
        <v>131</v>
      </c>
    </row>
    <row r="134" spans="2:65" s="120" customFormat="1" ht="24.15" customHeight="1">
      <c r="B134" s="119"/>
      <c r="C134" s="132" t="s">
        <v>83</v>
      </c>
      <c r="D134" s="132" t="s">
        <v>126</v>
      </c>
      <c r="E134" s="133" t="s">
        <v>132</v>
      </c>
      <c r="F134" s="134" t="s">
        <v>133</v>
      </c>
      <c r="G134" s="135" t="s">
        <v>129</v>
      </c>
      <c r="H134" s="136">
        <v>2</v>
      </c>
      <c r="I134" s="74"/>
      <c r="J134" s="122">
        <f>ROUND(I134*H134,2)</f>
        <v>0</v>
      </c>
      <c r="K134" s="123"/>
      <c r="L134" s="119"/>
      <c r="M134" s="149" t="s">
        <v>1</v>
      </c>
      <c r="N134" s="150" t="s">
        <v>39</v>
      </c>
      <c r="P134" s="151">
        <f>O134*H134</f>
        <v>0</v>
      </c>
      <c r="Q134" s="151">
        <v>0.1658</v>
      </c>
      <c r="R134" s="151">
        <f>Q134*H134</f>
        <v>0.33160000000000001</v>
      </c>
      <c r="S134" s="151">
        <v>0</v>
      </c>
      <c r="T134" s="152">
        <f>S134*H134</f>
        <v>0</v>
      </c>
      <c r="AR134" s="129" t="s">
        <v>130</v>
      </c>
      <c r="AT134" s="129" t="s">
        <v>126</v>
      </c>
      <c r="AU134" s="129" t="s">
        <v>83</v>
      </c>
      <c r="AY134" s="130" t="s">
        <v>123</v>
      </c>
      <c r="BE134" s="131">
        <f>IF(N134="základní",J134,0)</f>
        <v>0</v>
      </c>
      <c r="BF134" s="131">
        <f>IF(N134="snížená",J134,0)</f>
        <v>0</v>
      </c>
      <c r="BG134" s="131">
        <f>IF(N134="zákl. přenesená",J134,0)</f>
        <v>0</v>
      </c>
      <c r="BH134" s="131">
        <f>IF(N134="sníž. přenesená",J134,0)</f>
        <v>0</v>
      </c>
      <c r="BI134" s="131">
        <f>IF(N134="nulová",J134,0)</f>
        <v>0</v>
      </c>
      <c r="BJ134" s="130" t="s">
        <v>79</v>
      </c>
      <c r="BK134" s="131">
        <f>ROUND(I134*H134,2)</f>
        <v>0</v>
      </c>
      <c r="BL134" s="130" t="s">
        <v>130</v>
      </c>
      <c r="BM134" s="129" t="s">
        <v>134</v>
      </c>
    </row>
    <row r="135" spans="2:65" s="120" customFormat="1" ht="24.15" customHeight="1">
      <c r="B135" s="119"/>
      <c r="C135" s="132" t="s">
        <v>135</v>
      </c>
      <c r="D135" s="132" t="s">
        <v>126</v>
      </c>
      <c r="E135" s="133" t="s">
        <v>136</v>
      </c>
      <c r="F135" s="134" t="s">
        <v>137</v>
      </c>
      <c r="G135" s="135" t="s">
        <v>138</v>
      </c>
      <c r="H135" s="136">
        <v>13.64</v>
      </c>
      <c r="I135" s="74"/>
      <c r="J135" s="122">
        <f>ROUND(I135*H135,2)</f>
        <v>0</v>
      </c>
      <c r="K135" s="123"/>
      <c r="L135" s="119"/>
      <c r="M135" s="149" t="s">
        <v>1</v>
      </c>
      <c r="N135" s="150" t="s">
        <v>39</v>
      </c>
      <c r="P135" s="151">
        <f>O135*H135</f>
        <v>0</v>
      </c>
      <c r="Q135" s="151">
        <v>1.5E-3</v>
      </c>
      <c r="R135" s="151">
        <f>Q135*H135</f>
        <v>2.0460000000000002E-2</v>
      </c>
      <c r="S135" s="151">
        <v>0</v>
      </c>
      <c r="T135" s="152">
        <f>S135*H135</f>
        <v>0</v>
      </c>
      <c r="AR135" s="129" t="s">
        <v>130</v>
      </c>
      <c r="AT135" s="129" t="s">
        <v>126</v>
      </c>
      <c r="AU135" s="129" t="s">
        <v>83</v>
      </c>
      <c r="AY135" s="130" t="s">
        <v>123</v>
      </c>
      <c r="BE135" s="131">
        <f>IF(N135="základní",J135,0)</f>
        <v>0</v>
      </c>
      <c r="BF135" s="131">
        <f>IF(N135="snížená",J135,0)</f>
        <v>0</v>
      </c>
      <c r="BG135" s="131">
        <f>IF(N135="zákl. přenesená",J135,0)</f>
        <v>0</v>
      </c>
      <c r="BH135" s="131">
        <f>IF(N135="sníž. přenesená",J135,0)</f>
        <v>0</v>
      </c>
      <c r="BI135" s="131">
        <f>IF(N135="nulová",J135,0)</f>
        <v>0</v>
      </c>
      <c r="BJ135" s="130" t="s">
        <v>79</v>
      </c>
      <c r="BK135" s="131">
        <f>ROUND(I135*H135,2)</f>
        <v>0</v>
      </c>
      <c r="BL135" s="130" t="s">
        <v>130</v>
      </c>
      <c r="BM135" s="129" t="s">
        <v>139</v>
      </c>
    </row>
    <row r="136" spans="2:65" s="120" customFormat="1" ht="24.15" customHeight="1">
      <c r="B136" s="119"/>
      <c r="C136" s="132" t="s">
        <v>130</v>
      </c>
      <c r="D136" s="132" t="s">
        <v>126</v>
      </c>
      <c r="E136" s="133" t="s">
        <v>140</v>
      </c>
      <c r="F136" s="134" t="s">
        <v>141</v>
      </c>
      <c r="G136" s="135" t="s">
        <v>142</v>
      </c>
      <c r="H136" s="136">
        <v>0.15</v>
      </c>
      <c r="I136" s="74"/>
      <c r="J136" s="122">
        <f>ROUND(I136*H136,2)</f>
        <v>0</v>
      </c>
      <c r="K136" s="123"/>
      <c r="L136" s="119"/>
      <c r="M136" s="149" t="s">
        <v>1</v>
      </c>
      <c r="N136" s="150" t="s">
        <v>39</v>
      </c>
      <c r="P136" s="151">
        <f>O136*H136</f>
        <v>0</v>
      </c>
      <c r="Q136" s="151">
        <v>2.5018699999999998</v>
      </c>
      <c r="R136" s="151">
        <f>Q136*H136</f>
        <v>0.37528049999999996</v>
      </c>
      <c r="S136" s="151">
        <v>0</v>
      </c>
      <c r="T136" s="152">
        <f>S136*H136</f>
        <v>0</v>
      </c>
      <c r="AR136" s="129" t="s">
        <v>130</v>
      </c>
      <c r="AT136" s="129" t="s">
        <v>126</v>
      </c>
      <c r="AU136" s="129" t="s">
        <v>83</v>
      </c>
      <c r="AY136" s="130" t="s">
        <v>123</v>
      </c>
      <c r="BE136" s="131">
        <f>IF(N136="základní",J136,0)</f>
        <v>0</v>
      </c>
      <c r="BF136" s="131">
        <f>IF(N136="snížená",J136,0)</f>
        <v>0</v>
      </c>
      <c r="BG136" s="131">
        <f>IF(N136="zákl. přenesená",J136,0)</f>
        <v>0</v>
      </c>
      <c r="BH136" s="131">
        <f>IF(N136="sníž. přenesená",J136,0)</f>
        <v>0</v>
      </c>
      <c r="BI136" s="131">
        <f>IF(N136="nulová",J136,0)</f>
        <v>0</v>
      </c>
      <c r="BJ136" s="130" t="s">
        <v>79</v>
      </c>
      <c r="BK136" s="131">
        <f>ROUND(I136*H136,2)</f>
        <v>0</v>
      </c>
      <c r="BL136" s="130" t="s">
        <v>130</v>
      </c>
      <c r="BM136" s="129" t="s">
        <v>143</v>
      </c>
    </row>
    <row r="137" spans="2:65" s="120" customFormat="1" ht="24.15" customHeight="1">
      <c r="B137" s="119"/>
      <c r="C137" s="132" t="s">
        <v>144</v>
      </c>
      <c r="D137" s="132" t="s">
        <v>126</v>
      </c>
      <c r="E137" s="133" t="s">
        <v>145</v>
      </c>
      <c r="F137" s="134" t="s">
        <v>146</v>
      </c>
      <c r="G137" s="135" t="s">
        <v>138</v>
      </c>
      <c r="H137" s="136">
        <v>3.55</v>
      </c>
      <c r="I137" s="74"/>
      <c r="J137" s="122">
        <f>ROUND(I137*H137,2)</f>
        <v>0</v>
      </c>
      <c r="K137" s="123"/>
      <c r="L137" s="119"/>
      <c r="M137" s="149" t="s">
        <v>1</v>
      </c>
      <c r="N137" s="150" t="s">
        <v>39</v>
      </c>
      <c r="P137" s="151">
        <f>O137*H137</f>
        <v>0</v>
      </c>
      <c r="Q137" s="151">
        <v>2.3000000000000001E-4</v>
      </c>
      <c r="R137" s="151">
        <f>Q137*H137</f>
        <v>8.1649999999999995E-4</v>
      </c>
      <c r="S137" s="151">
        <v>0</v>
      </c>
      <c r="T137" s="152">
        <f>S137*H137</f>
        <v>0</v>
      </c>
      <c r="AR137" s="129" t="s">
        <v>130</v>
      </c>
      <c r="AT137" s="129" t="s">
        <v>126</v>
      </c>
      <c r="AU137" s="129" t="s">
        <v>83</v>
      </c>
      <c r="AY137" s="130" t="s">
        <v>123</v>
      </c>
      <c r="BE137" s="131">
        <f>IF(N137="základní",J137,0)</f>
        <v>0</v>
      </c>
      <c r="BF137" s="131">
        <f>IF(N137="snížená",J137,0)</f>
        <v>0</v>
      </c>
      <c r="BG137" s="131">
        <f>IF(N137="zákl. přenesená",J137,0)</f>
        <v>0</v>
      </c>
      <c r="BH137" s="131">
        <f>IF(N137="sníž. přenesená",J137,0)</f>
        <v>0</v>
      </c>
      <c r="BI137" s="131">
        <f>IF(N137="nulová",J137,0)</f>
        <v>0</v>
      </c>
      <c r="BJ137" s="130" t="s">
        <v>79</v>
      </c>
      <c r="BK137" s="131">
        <f>ROUND(I137*H137,2)</f>
        <v>0</v>
      </c>
      <c r="BL137" s="130" t="s">
        <v>130</v>
      </c>
      <c r="BM137" s="129" t="s">
        <v>147</v>
      </c>
    </row>
    <row r="138" spans="2:65" s="138" customFormat="1" ht="22.75" customHeight="1">
      <c r="B138" s="137"/>
      <c r="D138" s="139" t="s">
        <v>73</v>
      </c>
      <c r="E138" s="147" t="s">
        <v>148</v>
      </c>
      <c r="F138" s="147" t="s">
        <v>149</v>
      </c>
      <c r="J138" s="148">
        <f>BK138</f>
        <v>0</v>
      </c>
      <c r="L138" s="137"/>
      <c r="M138" s="142"/>
      <c r="P138" s="143">
        <f>SUM(P139:P151)</f>
        <v>0</v>
      </c>
      <c r="R138" s="143">
        <f>SUM(R139:R151)</f>
        <v>0.221444</v>
      </c>
      <c r="T138" s="144">
        <f>SUM(T139:T151)</f>
        <v>2.4539970000000002</v>
      </c>
      <c r="AR138" s="139" t="s">
        <v>79</v>
      </c>
      <c r="AT138" s="145" t="s">
        <v>73</v>
      </c>
      <c r="AU138" s="145" t="s">
        <v>79</v>
      </c>
      <c r="AY138" s="139" t="s">
        <v>123</v>
      </c>
      <c r="BK138" s="146">
        <f>SUM(BK139:BK151)</f>
        <v>0</v>
      </c>
    </row>
    <row r="139" spans="2:65" s="120" customFormat="1" ht="33" customHeight="1">
      <c r="B139" s="119"/>
      <c r="C139" s="132" t="s">
        <v>124</v>
      </c>
      <c r="D139" s="132" t="s">
        <v>126</v>
      </c>
      <c r="E139" s="133" t="s">
        <v>150</v>
      </c>
      <c r="F139" s="134" t="s">
        <v>151</v>
      </c>
      <c r="G139" s="135" t="s">
        <v>152</v>
      </c>
      <c r="H139" s="136">
        <v>10</v>
      </c>
      <c r="I139" s="74"/>
      <c r="J139" s="122">
        <f t="shared" ref="J139:J151" si="0">ROUND(I139*H139,2)</f>
        <v>0</v>
      </c>
      <c r="K139" s="123"/>
      <c r="L139" s="119"/>
      <c r="M139" s="149" t="s">
        <v>1</v>
      </c>
      <c r="N139" s="150" t="s">
        <v>39</v>
      </c>
      <c r="P139" s="151">
        <f t="shared" ref="P139:P151" si="1">O139*H139</f>
        <v>0</v>
      </c>
      <c r="Q139" s="151">
        <v>0</v>
      </c>
      <c r="R139" s="151">
        <f t="shared" ref="R139:R151" si="2">Q139*H139</f>
        <v>0</v>
      </c>
      <c r="S139" s="151">
        <v>0</v>
      </c>
      <c r="T139" s="152">
        <f t="shared" ref="T139:T151" si="3">S139*H139</f>
        <v>0</v>
      </c>
      <c r="AR139" s="129" t="s">
        <v>130</v>
      </c>
      <c r="AT139" s="129" t="s">
        <v>126</v>
      </c>
      <c r="AU139" s="129" t="s">
        <v>83</v>
      </c>
      <c r="AY139" s="130" t="s">
        <v>123</v>
      </c>
      <c r="BE139" s="131">
        <f t="shared" ref="BE139:BE151" si="4">IF(N139="základní",J139,0)</f>
        <v>0</v>
      </c>
      <c r="BF139" s="131">
        <f t="shared" ref="BF139:BF151" si="5">IF(N139="snížená",J139,0)</f>
        <v>0</v>
      </c>
      <c r="BG139" s="131">
        <f t="shared" ref="BG139:BG151" si="6">IF(N139="zákl. přenesená",J139,0)</f>
        <v>0</v>
      </c>
      <c r="BH139" s="131">
        <f t="shared" ref="BH139:BH151" si="7">IF(N139="sníž. přenesená",J139,0)</f>
        <v>0</v>
      </c>
      <c r="BI139" s="131">
        <f t="shared" ref="BI139:BI151" si="8">IF(N139="nulová",J139,0)</f>
        <v>0</v>
      </c>
      <c r="BJ139" s="130" t="s">
        <v>79</v>
      </c>
      <c r="BK139" s="131">
        <f t="shared" ref="BK139:BK151" si="9">ROUND(I139*H139,2)</f>
        <v>0</v>
      </c>
      <c r="BL139" s="130" t="s">
        <v>130</v>
      </c>
      <c r="BM139" s="129" t="s">
        <v>153</v>
      </c>
    </row>
    <row r="140" spans="2:65" s="120" customFormat="1" ht="24.15" customHeight="1">
      <c r="B140" s="119"/>
      <c r="C140" s="132" t="s">
        <v>154</v>
      </c>
      <c r="D140" s="132" t="s">
        <v>126</v>
      </c>
      <c r="E140" s="133" t="s">
        <v>155</v>
      </c>
      <c r="F140" s="134" t="s">
        <v>156</v>
      </c>
      <c r="G140" s="135" t="s">
        <v>152</v>
      </c>
      <c r="H140" s="136">
        <v>20</v>
      </c>
      <c r="I140" s="74"/>
      <c r="J140" s="122">
        <f t="shared" si="0"/>
        <v>0</v>
      </c>
      <c r="K140" s="123"/>
      <c r="L140" s="119"/>
      <c r="M140" s="149" t="s">
        <v>1</v>
      </c>
      <c r="N140" s="150" t="s">
        <v>39</v>
      </c>
      <c r="P140" s="151">
        <f t="shared" si="1"/>
        <v>0</v>
      </c>
      <c r="Q140" s="151">
        <v>4.0000000000000003E-5</v>
      </c>
      <c r="R140" s="151">
        <f t="shared" si="2"/>
        <v>8.0000000000000004E-4</v>
      </c>
      <c r="S140" s="151">
        <v>0</v>
      </c>
      <c r="T140" s="152">
        <f t="shared" si="3"/>
        <v>0</v>
      </c>
      <c r="AR140" s="129" t="s">
        <v>130</v>
      </c>
      <c r="AT140" s="129" t="s">
        <v>126</v>
      </c>
      <c r="AU140" s="129" t="s">
        <v>83</v>
      </c>
      <c r="AY140" s="130" t="s">
        <v>123</v>
      </c>
      <c r="BE140" s="131">
        <f t="shared" si="4"/>
        <v>0</v>
      </c>
      <c r="BF140" s="131">
        <f t="shared" si="5"/>
        <v>0</v>
      </c>
      <c r="BG140" s="131">
        <f t="shared" si="6"/>
        <v>0</v>
      </c>
      <c r="BH140" s="131">
        <f t="shared" si="7"/>
        <v>0</v>
      </c>
      <c r="BI140" s="131">
        <f t="shared" si="8"/>
        <v>0</v>
      </c>
      <c r="BJ140" s="130" t="s">
        <v>79</v>
      </c>
      <c r="BK140" s="131">
        <f t="shared" si="9"/>
        <v>0</v>
      </c>
      <c r="BL140" s="130" t="s">
        <v>130</v>
      </c>
      <c r="BM140" s="129" t="s">
        <v>157</v>
      </c>
    </row>
    <row r="141" spans="2:65" s="120" customFormat="1" ht="37.75" customHeight="1">
      <c r="B141" s="119"/>
      <c r="C141" s="132" t="s">
        <v>158</v>
      </c>
      <c r="D141" s="132" t="s">
        <v>126</v>
      </c>
      <c r="E141" s="133" t="s">
        <v>159</v>
      </c>
      <c r="F141" s="134" t="s">
        <v>160</v>
      </c>
      <c r="G141" s="135" t="s">
        <v>142</v>
      </c>
      <c r="H141" s="136">
        <v>0.40899999999999997</v>
      </c>
      <c r="I141" s="74"/>
      <c r="J141" s="122">
        <f t="shared" si="0"/>
        <v>0</v>
      </c>
      <c r="K141" s="123"/>
      <c r="L141" s="119"/>
      <c r="M141" s="149" t="s">
        <v>1</v>
      </c>
      <c r="N141" s="150" t="s">
        <v>39</v>
      </c>
      <c r="P141" s="151">
        <f t="shared" si="1"/>
        <v>0</v>
      </c>
      <c r="Q141" s="151">
        <v>0</v>
      </c>
      <c r="R141" s="151">
        <f t="shared" si="2"/>
        <v>0</v>
      </c>
      <c r="S141" s="151">
        <v>2.2000000000000002</v>
      </c>
      <c r="T141" s="152">
        <f t="shared" si="3"/>
        <v>0.89980000000000004</v>
      </c>
      <c r="AR141" s="129" t="s">
        <v>130</v>
      </c>
      <c r="AT141" s="129" t="s">
        <v>126</v>
      </c>
      <c r="AU141" s="129" t="s">
        <v>83</v>
      </c>
      <c r="AY141" s="130" t="s">
        <v>123</v>
      </c>
      <c r="BE141" s="131">
        <f t="shared" si="4"/>
        <v>0</v>
      </c>
      <c r="BF141" s="131">
        <f t="shared" si="5"/>
        <v>0</v>
      </c>
      <c r="BG141" s="131">
        <f t="shared" si="6"/>
        <v>0</v>
      </c>
      <c r="BH141" s="131">
        <f t="shared" si="7"/>
        <v>0</v>
      </c>
      <c r="BI141" s="131">
        <f t="shared" si="8"/>
        <v>0</v>
      </c>
      <c r="BJ141" s="130" t="s">
        <v>79</v>
      </c>
      <c r="BK141" s="131">
        <f t="shared" si="9"/>
        <v>0</v>
      </c>
      <c r="BL141" s="130" t="s">
        <v>130</v>
      </c>
      <c r="BM141" s="129" t="s">
        <v>161</v>
      </c>
    </row>
    <row r="142" spans="2:65" s="120" customFormat="1" ht="21.75" customHeight="1">
      <c r="B142" s="119"/>
      <c r="C142" s="132" t="s">
        <v>148</v>
      </c>
      <c r="D142" s="132" t="s">
        <v>126</v>
      </c>
      <c r="E142" s="133" t="s">
        <v>162</v>
      </c>
      <c r="F142" s="134" t="s">
        <v>163</v>
      </c>
      <c r="G142" s="135" t="s">
        <v>152</v>
      </c>
      <c r="H142" s="136">
        <v>5.14</v>
      </c>
      <c r="I142" s="74"/>
      <c r="J142" s="122">
        <f t="shared" si="0"/>
        <v>0</v>
      </c>
      <c r="K142" s="123"/>
      <c r="L142" s="119"/>
      <c r="M142" s="149" t="s">
        <v>1</v>
      </c>
      <c r="N142" s="150" t="s">
        <v>39</v>
      </c>
      <c r="P142" s="151">
        <f t="shared" si="1"/>
        <v>0</v>
      </c>
      <c r="Q142" s="151">
        <v>0</v>
      </c>
      <c r="R142" s="151">
        <f t="shared" si="2"/>
        <v>0</v>
      </c>
      <c r="S142" s="151">
        <v>0</v>
      </c>
      <c r="T142" s="152">
        <f t="shared" si="3"/>
        <v>0</v>
      </c>
      <c r="AR142" s="129" t="s">
        <v>130</v>
      </c>
      <c r="AT142" s="129" t="s">
        <v>126</v>
      </c>
      <c r="AU142" s="129" t="s">
        <v>83</v>
      </c>
      <c r="AY142" s="130" t="s">
        <v>123</v>
      </c>
      <c r="BE142" s="131">
        <f t="shared" si="4"/>
        <v>0</v>
      </c>
      <c r="BF142" s="131">
        <f t="shared" si="5"/>
        <v>0</v>
      </c>
      <c r="BG142" s="131">
        <f t="shared" si="6"/>
        <v>0</v>
      </c>
      <c r="BH142" s="131">
        <f t="shared" si="7"/>
        <v>0</v>
      </c>
      <c r="BI142" s="131">
        <f t="shared" si="8"/>
        <v>0</v>
      </c>
      <c r="BJ142" s="130" t="s">
        <v>79</v>
      </c>
      <c r="BK142" s="131">
        <f t="shared" si="9"/>
        <v>0</v>
      </c>
      <c r="BL142" s="130" t="s">
        <v>130</v>
      </c>
      <c r="BM142" s="129" t="s">
        <v>164</v>
      </c>
    </row>
    <row r="143" spans="2:65" s="120" customFormat="1" ht="33" customHeight="1">
      <c r="B143" s="119"/>
      <c r="C143" s="132" t="s">
        <v>165</v>
      </c>
      <c r="D143" s="132" t="s">
        <v>126</v>
      </c>
      <c r="E143" s="133" t="s">
        <v>166</v>
      </c>
      <c r="F143" s="134" t="s">
        <v>167</v>
      </c>
      <c r="G143" s="135" t="s">
        <v>142</v>
      </c>
      <c r="H143" s="136">
        <v>0.40899999999999997</v>
      </c>
      <c r="I143" s="74"/>
      <c r="J143" s="122">
        <f t="shared" si="0"/>
        <v>0</v>
      </c>
      <c r="K143" s="123"/>
      <c r="L143" s="119"/>
      <c r="M143" s="149" t="s">
        <v>1</v>
      </c>
      <c r="N143" s="150" t="s">
        <v>39</v>
      </c>
      <c r="P143" s="151">
        <f t="shared" si="1"/>
        <v>0</v>
      </c>
      <c r="Q143" s="151">
        <v>0</v>
      </c>
      <c r="R143" s="151">
        <f t="shared" si="2"/>
        <v>0</v>
      </c>
      <c r="S143" s="151">
        <v>4.3999999999999997E-2</v>
      </c>
      <c r="T143" s="152">
        <f t="shared" si="3"/>
        <v>1.7995999999999998E-2</v>
      </c>
      <c r="AR143" s="129" t="s">
        <v>130</v>
      </c>
      <c r="AT143" s="129" t="s">
        <v>126</v>
      </c>
      <c r="AU143" s="129" t="s">
        <v>83</v>
      </c>
      <c r="AY143" s="130" t="s">
        <v>123</v>
      </c>
      <c r="BE143" s="131">
        <f t="shared" si="4"/>
        <v>0</v>
      </c>
      <c r="BF143" s="131">
        <f t="shared" si="5"/>
        <v>0</v>
      </c>
      <c r="BG143" s="131">
        <f t="shared" si="6"/>
        <v>0</v>
      </c>
      <c r="BH143" s="131">
        <f t="shared" si="7"/>
        <v>0</v>
      </c>
      <c r="BI143" s="131">
        <f t="shared" si="8"/>
        <v>0</v>
      </c>
      <c r="BJ143" s="130" t="s">
        <v>79</v>
      </c>
      <c r="BK143" s="131">
        <f t="shared" si="9"/>
        <v>0</v>
      </c>
      <c r="BL143" s="130" t="s">
        <v>130</v>
      </c>
      <c r="BM143" s="129" t="s">
        <v>168</v>
      </c>
    </row>
    <row r="144" spans="2:65" s="120" customFormat="1" ht="21.75" customHeight="1">
      <c r="B144" s="119"/>
      <c r="C144" s="132" t="s">
        <v>169</v>
      </c>
      <c r="D144" s="132" t="s">
        <v>126</v>
      </c>
      <c r="E144" s="133" t="s">
        <v>170</v>
      </c>
      <c r="F144" s="134" t="s">
        <v>171</v>
      </c>
      <c r="G144" s="135" t="s">
        <v>152</v>
      </c>
      <c r="H144" s="136">
        <v>23.126999999999999</v>
      </c>
      <c r="I144" s="74"/>
      <c r="J144" s="122">
        <f t="shared" si="0"/>
        <v>0</v>
      </c>
      <c r="K144" s="123"/>
      <c r="L144" s="119"/>
      <c r="M144" s="149" t="s">
        <v>1</v>
      </c>
      <c r="N144" s="150" t="s">
        <v>39</v>
      </c>
      <c r="P144" s="151">
        <f t="shared" si="1"/>
        <v>0</v>
      </c>
      <c r="Q144" s="151">
        <v>0</v>
      </c>
      <c r="R144" s="151">
        <f t="shared" si="2"/>
        <v>0</v>
      </c>
      <c r="S144" s="151">
        <v>6.3E-2</v>
      </c>
      <c r="T144" s="152">
        <f t="shared" si="3"/>
        <v>1.457001</v>
      </c>
      <c r="AR144" s="129" t="s">
        <v>130</v>
      </c>
      <c r="AT144" s="129" t="s">
        <v>126</v>
      </c>
      <c r="AU144" s="129" t="s">
        <v>83</v>
      </c>
      <c r="AY144" s="130" t="s">
        <v>123</v>
      </c>
      <c r="BE144" s="131">
        <f t="shared" si="4"/>
        <v>0</v>
      </c>
      <c r="BF144" s="131">
        <f t="shared" si="5"/>
        <v>0</v>
      </c>
      <c r="BG144" s="131">
        <f t="shared" si="6"/>
        <v>0</v>
      </c>
      <c r="BH144" s="131">
        <f t="shared" si="7"/>
        <v>0</v>
      </c>
      <c r="BI144" s="131">
        <f t="shared" si="8"/>
        <v>0</v>
      </c>
      <c r="BJ144" s="130" t="s">
        <v>79</v>
      </c>
      <c r="BK144" s="131">
        <f t="shared" si="9"/>
        <v>0</v>
      </c>
      <c r="BL144" s="130" t="s">
        <v>130</v>
      </c>
      <c r="BM144" s="129" t="s">
        <v>172</v>
      </c>
    </row>
    <row r="145" spans="2:65" s="120" customFormat="1" ht="24.15" customHeight="1">
      <c r="B145" s="119"/>
      <c r="C145" s="132" t="s">
        <v>8</v>
      </c>
      <c r="D145" s="132" t="s">
        <v>126</v>
      </c>
      <c r="E145" s="133" t="s">
        <v>173</v>
      </c>
      <c r="F145" s="134" t="s">
        <v>174</v>
      </c>
      <c r="G145" s="135" t="s">
        <v>138</v>
      </c>
      <c r="H145" s="136">
        <v>13.2</v>
      </c>
      <c r="I145" s="74"/>
      <c r="J145" s="122">
        <f t="shared" si="0"/>
        <v>0</v>
      </c>
      <c r="K145" s="123"/>
      <c r="L145" s="119"/>
      <c r="M145" s="149" t="s">
        <v>1</v>
      </c>
      <c r="N145" s="150" t="s">
        <v>39</v>
      </c>
      <c r="P145" s="151">
        <f t="shared" si="1"/>
        <v>0</v>
      </c>
      <c r="Q145" s="151">
        <v>0</v>
      </c>
      <c r="R145" s="151">
        <f t="shared" si="2"/>
        <v>0</v>
      </c>
      <c r="S145" s="151">
        <v>0</v>
      </c>
      <c r="T145" s="152">
        <f t="shared" si="3"/>
        <v>0</v>
      </c>
      <c r="AR145" s="129" t="s">
        <v>130</v>
      </c>
      <c r="AT145" s="129" t="s">
        <v>126</v>
      </c>
      <c r="AU145" s="129" t="s">
        <v>83</v>
      </c>
      <c r="AY145" s="130" t="s">
        <v>123</v>
      </c>
      <c r="BE145" s="131">
        <f t="shared" si="4"/>
        <v>0</v>
      </c>
      <c r="BF145" s="131">
        <f t="shared" si="5"/>
        <v>0</v>
      </c>
      <c r="BG145" s="131">
        <f t="shared" si="6"/>
        <v>0</v>
      </c>
      <c r="BH145" s="131">
        <f t="shared" si="7"/>
        <v>0</v>
      </c>
      <c r="BI145" s="131">
        <f t="shared" si="8"/>
        <v>0</v>
      </c>
      <c r="BJ145" s="130" t="s">
        <v>79</v>
      </c>
      <c r="BK145" s="131">
        <f t="shared" si="9"/>
        <v>0</v>
      </c>
      <c r="BL145" s="130" t="s">
        <v>130</v>
      </c>
      <c r="BM145" s="129" t="s">
        <v>175</v>
      </c>
    </row>
    <row r="146" spans="2:65" s="120" customFormat="1" ht="24.15" customHeight="1">
      <c r="B146" s="119"/>
      <c r="C146" s="132" t="s">
        <v>176</v>
      </c>
      <c r="D146" s="132" t="s">
        <v>126</v>
      </c>
      <c r="E146" s="133" t="s">
        <v>177</v>
      </c>
      <c r="F146" s="134" t="s">
        <v>178</v>
      </c>
      <c r="G146" s="135" t="s">
        <v>138</v>
      </c>
      <c r="H146" s="136">
        <v>3.55</v>
      </c>
      <c r="I146" s="74"/>
      <c r="J146" s="122">
        <f t="shared" si="0"/>
        <v>0</v>
      </c>
      <c r="K146" s="123"/>
      <c r="L146" s="119"/>
      <c r="M146" s="149" t="s">
        <v>1</v>
      </c>
      <c r="N146" s="150" t="s">
        <v>39</v>
      </c>
      <c r="P146" s="151">
        <f t="shared" si="1"/>
        <v>0</v>
      </c>
      <c r="Q146" s="151">
        <v>0</v>
      </c>
      <c r="R146" s="151">
        <f t="shared" si="2"/>
        <v>0</v>
      </c>
      <c r="S146" s="151">
        <v>0</v>
      </c>
      <c r="T146" s="152">
        <f t="shared" si="3"/>
        <v>0</v>
      </c>
      <c r="AR146" s="129" t="s">
        <v>130</v>
      </c>
      <c r="AT146" s="129" t="s">
        <v>126</v>
      </c>
      <c r="AU146" s="129" t="s">
        <v>83</v>
      </c>
      <c r="AY146" s="130" t="s">
        <v>123</v>
      </c>
      <c r="BE146" s="131">
        <f t="shared" si="4"/>
        <v>0</v>
      </c>
      <c r="BF146" s="131">
        <f t="shared" si="5"/>
        <v>0</v>
      </c>
      <c r="BG146" s="131">
        <f t="shared" si="6"/>
        <v>0</v>
      </c>
      <c r="BH146" s="131">
        <f t="shared" si="7"/>
        <v>0</v>
      </c>
      <c r="BI146" s="131">
        <f t="shared" si="8"/>
        <v>0</v>
      </c>
      <c r="BJ146" s="130" t="s">
        <v>79</v>
      </c>
      <c r="BK146" s="131">
        <f t="shared" si="9"/>
        <v>0</v>
      </c>
      <c r="BL146" s="130" t="s">
        <v>130</v>
      </c>
      <c r="BM146" s="129" t="s">
        <v>179</v>
      </c>
    </row>
    <row r="147" spans="2:65" s="120" customFormat="1" ht="24.15" customHeight="1">
      <c r="B147" s="119"/>
      <c r="C147" s="132" t="s">
        <v>180</v>
      </c>
      <c r="D147" s="132" t="s">
        <v>126</v>
      </c>
      <c r="E147" s="133" t="s">
        <v>181</v>
      </c>
      <c r="F147" s="134" t="s">
        <v>182</v>
      </c>
      <c r="G147" s="135" t="s">
        <v>138</v>
      </c>
      <c r="H147" s="136">
        <v>13.2</v>
      </c>
      <c r="I147" s="74"/>
      <c r="J147" s="122">
        <f t="shared" si="0"/>
        <v>0</v>
      </c>
      <c r="K147" s="123"/>
      <c r="L147" s="119"/>
      <c r="M147" s="149" t="s">
        <v>1</v>
      </c>
      <c r="N147" s="150" t="s">
        <v>39</v>
      </c>
      <c r="P147" s="151">
        <f t="shared" si="1"/>
        <v>0</v>
      </c>
      <c r="Q147" s="151">
        <v>0</v>
      </c>
      <c r="R147" s="151">
        <f t="shared" si="2"/>
        <v>0</v>
      </c>
      <c r="S147" s="151">
        <v>0</v>
      </c>
      <c r="T147" s="152">
        <f t="shared" si="3"/>
        <v>0</v>
      </c>
      <c r="AR147" s="129" t="s">
        <v>130</v>
      </c>
      <c r="AT147" s="129" t="s">
        <v>126</v>
      </c>
      <c r="AU147" s="129" t="s">
        <v>83</v>
      </c>
      <c r="AY147" s="130" t="s">
        <v>123</v>
      </c>
      <c r="BE147" s="131">
        <f t="shared" si="4"/>
        <v>0</v>
      </c>
      <c r="BF147" s="131">
        <f t="shared" si="5"/>
        <v>0</v>
      </c>
      <c r="BG147" s="131">
        <f t="shared" si="6"/>
        <v>0</v>
      </c>
      <c r="BH147" s="131">
        <f t="shared" si="7"/>
        <v>0</v>
      </c>
      <c r="BI147" s="131">
        <f t="shared" si="8"/>
        <v>0</v>
      </c>
      <c r="BJ147" s="130" t="s">
        <v>79</v>
      </c>
      <c r="BK147" s="131">
        <f t="shared" si="9"/>
        <v>0</v>
      </c>
      <c r="BL147" s="130" t="s">
        <v>130</v>
      </c>
      <c r="BM147" s="129" t="s">
        <v>183</v>
      </c>
    </row>
    <row r="148" spans="2:65" s="120" customFormat="1" ht="24.15" customHeight="1">
      <c r="B148" s="119"/>
      <c r="C148" s="132" t="s">
        <v>184</v>
      </c>
      <c r="D148" s="132" t="s">
        <v>126</v>
      </c>
      <c r="E148" s="133" t="s">
        <v>185</v>
      </c>
      <c r="F148" s="134" t="s">
        <v>186</v>
      </c>
      <c r="G148" s="135" t="s">
        <v>152</v>
      </c>
      <c r="H148" s="136">
        <v>12</v>
      </c>
      <c r="I148" s="74"/>
      <c r="J148" s="122">
        <f t="shared" si="0"/>
        <v>0</v>
      </c>
      <c r="K148" s="123"/>
      <c r="L148" s="119"/>
      <c r="M148" s="149" t="s">
        <v>1</v>
      </c>
      <c r="N148" s="150" t="s">
        <v>39</v>
      </c>
      <c r="P148" s="151">
        <f t="shared" si="1"/>
        <v>0</v>
      </c>
      <c r="Q148" s="151">
        <v>0</v>
      </c>
      <c r="R148" s="151">
        <f t="shared" si="2"/>
        <v>0</v>
      </c>
      <c r="S148" s="151">
        <v>0</v>
      </c>
      <c r="T148" s="152">
        <f t="shared" si="3"/>
        <v>0</v>
      </c>
      <c r="AR148" s="129" t="s">
        <v>130</v>
      </c>
      <c r="AT148" s="129" t="s">
        <v>126</v>
      </c>
      <c r="AU148" s="129" t="s">
        <v>83</v>
      </c>
      <c r="AY148" s="130" t="s">
        <v>123</v>
      </c>
      <c r="BE148" s="131">
        <f t="shared" si="4"/>
        <v>0</v>
      </c>
      <c r="BF148" s="131">
        <f t="shared" si="5"/>
        <v>0</v>
      </c>
      <c r="BG148" s="131">
        <f t="shared" si="6"/>
        <v>0</v>
      </c>
      <c r="BH148" s="131">
        <f t="shared" si="7"/>
        <v>0</v>
      </c>
      <c r="BI148" s="131">
        <f t="shared" si="8"/>
        <v>0</v>
      </c>
      <c r="BJ148" s="130" t="s">
        <v>79</v>
      </c>
      <c r="BK148" s="131">
        <f t="shared" si="9"/>
        <v>0</v>
      </c>
      <c r="BL148" s="130" t="s">
        <v>130</v>
      </c>
      <c r="BM148" s="129" t="s">
        <v>187</v>
      </c>
    </row>
    <row r="149" spans="2:65" s="120" customFormat="1" ht="24.15" customHeight="1">
      <c r="B149" s="119"/>
      <c r="C149" s="132" t="s">
        <v>188</v>
      </c>
      <c r="D149" s="132" t="s">
        <v>126</v>
      </c>
      <c r="E149" s="133" t="s">
        <v>189</v>
      </c>
      <c r="F149" s="134" t="s">
        <v>190</v>
      </c>
      <c r="G149" s="135" t="s">
        <v>152</v>
      </c>
      <c r="H149" s="136">
        <v>3.6</v>
      </c>
      <c r="I149" s="74"/>
      <c r="J149" s="122">
        <f t="shared" si="0"/>
        <v>0</v>
      </c>
      <c r="K149" s="123"/>
      <c r="L149" s="119"/>
      <c r="M149" s="149" t="s">
        <v>1</v>
      </c>
      <c r="N149" s="150" t="s">
        <v>39</v>
      </c>
      <c r="P149" s="151">
        <f t="shared" si="1"/>
        <v>0</v>
      </c>
      <c r="Q149" s="151">
        <v>0</v>
      </c>
      <c r="R149" s="151">
        <f t="shared" si="2"/>
        <v>0</v>
      </c>
      <c r="S149" s="151">
        <v>2.1999999999999999E-2</v>
      </c>
      <c r="T149" s="152">
        <f t="shared" si="3"/>
        <v>7.9199999999999993E-2</v>
      </c>
      <c r="AR149" s="129" t="s">
        <v>130</v>
      </c>
      <c r="AT149" s="129" t="s">
        <v>126</v>
      </c>
      <c r="AU149" s="129" t="s">
        <v>83</v>
      </c>
      <c r="AY149" s="130" t="s">
        <v>123</v>
      </c>
      <c r="BE149" s="131">
        <f t="shared" si="4"/>
        <v>0</v>
      </c>
      <c r="BF149" s="131">
        <f t="shared" si="5"/>
        <v>0</v>
      </c>
      <c r="BG149" s="131">
        <f t="shared" si="6"/>
        <v>0</v>
      </c>
      <c r="BH149" s="131">
        <f t="shared" si="7"/>
        <v>0</v>
      </c>
      <c r="BI149" s="131">
        <f t="shared" si="8"/>
        <v>0</v>
      </c>
      <c r="BJ149" s="130" t="s">
        <v>79</v>
      </c>
      <c r="BK149" s="131">
        <f t="shared" si="9"/>
        <v>0</v>
      </c>
      <c r="BL149" s="130" t="s">
        <v>130</v>
      </c>
      <c r="BM149" s="129" t="s">
        <v>191</v>
      </c>
    </row>
    <row r="150" spans="2:65" s="120" customFormat="1" ht="24.15" customHeight="1">
      <c r="B150" s="119"/>
      <c r="C150" s="132" t="s">
        <v>192</v>
      </c>
      <c r="D150" s="132" t="s">
        <v>126</v>
      </c>
      <c r="E150" s="133" t="s">
        <v>193</v>
      </c>
      <c r="F150" s="134" t="s">
        <v>194</v>
      </c>
      <c r="G150" s="135" t="s">
        <v>152</v>
      </c>
      <c r="H150" s="136">
        <v>3.6</v>
      </c>
      <c r="I150" s="74"/>
      <c r="J150" s="122">
        <f t="shared" si="0"/>
        <v>0</v>
      </c>
      <c r="K150" s="123"/>
      <c r="L150" s="119"/>
      <c r="M150" s="149" t="s">
        <v>1</v>
      </c>
      <c r="N150" s="150" t="s">
        <v>39</v>
      </c>
      <c r="P150" s="151">
        <f t="shared" si="1"/>
        <v>0</v>
      </c>
      <c r="Q150" s="151">
        <v>4.0289999999999999E-2</v>
      </c>
      <c r="R150" s="151">
        <f t="shared" si="2"/>
        <v>0.14504400000000001</v>
      </c>
      <c r="S150" s="151">
        <v>0</v>
      </c>
      <c r="T150" s="152">
        <f t="shared" si="3"/>
        <v>0</v>
      </c>
      <c r="AR150" s="129" t="s">
        <v>130</v>
      </c>
      <c r="AT150" s="129" t="s">
        <v>126</v>
      </c>
      <c r="AU150" s="129" t="s">
        <v>83</v>
      </c>
      <c r="AY150" s="130" t="s">
        <v>123</v>
      </c>
      <c r="BE150" s="131">
        <f t="shared" si="4"/>
        <v>0</v>
      </c>
      <c r="BF150" s="131">
        <f t="shared" si="5"/>
        <v>0</v>
      </c>
      <c r="BG150" s="131">
        <f t="shared" si="6"/>
        <v>0</v>
      </c>
      <c r="BH150" s="131">
        <f t="shared" si="7"/>
        <v>0</v>
      </c>
      <c r="BI150" s="131">
        <f t="shared" si="8"/>
        <v>0</v>
      </c>
      <c r="BJ150" s="130" t="s">
        <v>79</v>
      </c>
      <c r="BK150" s="131">
        <f t="shared" si="9"/>
        <v>0</v>
      </c>
      <c r="BL150" s="130" t="s">
        <v>130</v>
      </c>
      <c r="BM150" s="129" t="s">
        <v>195</v>
      </c>
    </row>
    <row r="151" spans="2:65" s="120" customFormat="1" ht="16.5" customHeight="1">
      <c r="B151" s="119"/>
      <c r="C151" s="132" t="s">
        <v>196</v>
      </c>
      <c r="D151" s="132" t="s">
        <v>126</v>
      </c>
      <c r="E151" s="133" t="s">
        <v>197</v>
      </c>
      <c r="F151" s="134" t="s">
        <v>198</v>
      </c>
      <c r="G151" s="135" t="s">
        <v>152</v>
      </c>
      <c r="H151" s="136">
        <v>36</v>
      </c>
      <c r="I151" s="74"/>
      <c r="J151" s="122">
        <f t="shared" si="0"/>
        <v>0</v>
      </c>
      <c r="K151" s="123"/>
      <c r="L151" s="119"/>
      <c r="M151" s="149" t="s">
        <v>1</v>
      </c>
      <c r="N151" s="150" t="s">
        <v>39</v>
      </c>
      <c r="P151" s="151">
        <f t="shared" si="1"/>
        <v>0</v>
      </c>
      <c r="Q151" s="151">
        <v>2.0999999999999999E-3</v>
      </c>
      <c r="R151" s="151">
        <f t="shared" si="2"/>
        <v>7.5600000000000001E-2</v>
      </c>
      <c r="S151" s="151">
        <v>0</v>
      </c>
      <c r="T151" s="152">
        <f t="shared" si="3"/>
        <v>0</v>
      </c>
      <c r="AR151" s="129" t="s">
        <v>130</v>
      </c>
      <c r="AT151" s="129" t="s">
        <v>126</v>
      </c>
      <c r="AU151" s="129" t="s">
        <v>83</v>
      </c>
      <c r="AY151" s="130" t="s">
        <v>123</v>
      </c>
      <c r="BE151" s="131">
        <f t="shared" si="4"/>
        <v>0</v>
      </c>
      <c r="BF151" s="131">
        <f t="shared" si="5"/>
        <v>0</v>
      </c>
      <c r="BG151" s="131">
        <f t="shared" si="6"/>
        <v>0</v>
      </c>
      <c r="BH151" s="131">
        <f t="shared" si="7"/>
        <v>0</v>
      </c>
      <c r="BI151" s="131">
        <f t="shared" si="8"/>
        <v>0</v>
      </c>
      <c r="BJ151" s="130" t="s">
        <v>79</v>
      </c>
      <c r="BK151" s="131">
        <f t="shared" si="9"/>
        <v>0</v>
      </c>
      <c r="BL151" s="130" t="s">
        <v>130</v>
      </c>
      <c r="BM151" s="129" t="s">
        <v>199</v>
      </c>
    </row>
    <row r="152" spans="2:65" s="138" customFormat="1" ht="22.75" customHeight="1">
      <c r="B152" s="137"/>
      <c r="D152" s="139" t="s">
        <v>73</v>
      </c>
      <c r="E152" s="147" t="s">
        <v>200</v>
      </c>
      <c r="F152" s="147" t="s">
        <v>201</v>
      </c>
      <c r="J152" s="148">
        <f>BK152</f>
        <v>0</v>
      </c>
      <c r="L152" s="137"/>
      <c r="M152" s="142"/>
      <c r="P152" s="143">
        <f>SUM(P153:P156)</f>
        <v>0</v>
      </c>
      <c r="R152" s="143">
        <f>SUM(R153:R156)</f>
        <v>0</v>
      </c>
      <c r="T152" s="144">
        <f>SUM(T153:T156)</f>
        <v>0</v>
      </c>
      <c r="AR152" s="139" t="s">
        <v>79</v>
      </c>
      <c r="AT152" s="145" t="s">
        <v>73</v>
      </c>
      <c r="AU152" s="145" t="s">
        <v>79</v>
      </c>
      <c r="AY152" s="139" t="s">
        <v>123</v>
      </c>
      <c r="BK152" s="146">
        <f>SUM(BK153:BK156)</f>
        <v>0</v>
      </c>
    </row>
    <row r="153" spans="2:65" s="120" customFormat="1" ht="24.15" customHeight="1">
      <c r="B153" s="119"/>
      <c r="C153" s="132" t="s">
        <v>202</v>
      </c>
      <c r="D153" s="132" t="s">
        <v>126</v>
      </c>
      <c r="E153" s="133" t="s">
        <v>203</v>
      </c>
      <c r="F153" s="134" t="s">
        <v>204</v>
      </c>
      <c r="G153" s="135" t="s">
        <v>205</v>
      </c>
      <c r="H153" s="136">
        <v>2.9780000000000002</v>
      </c>
      <c r="I153" s="74"/>
      <c r="J153" s="122">
        <f>ROUND(I153*H153,2)</f>
        <v>0</v>
      </c>
      <c r="K153" s="123"/>
      <c r="L153" s="119"/>
      <c r="M153" s="149" t="s">
        <v>1</v>
      </c>
      <c r="N153" s="150" t="s">
        <v>39</v>
      </c>
      <c r="P153" s="151">
        <f>O153*H153</f>
        <v>0</v>
      </c>
      <c r="Q153" s="151">
        <v>0</v>
      </c>
      <c r="R153" s="151">
        <f>Q153*H153</f>
        <v>0</v>
      </c>
      <c r="S153" s="151">
        <v>0</v>
      </c>
      <c r="T153" s="152">
        <f>S153*H153</f>
        <v>0</v>
      </c>
      <c r="AR153" s="129" t="s">
        <v>130</v>
      </c>
      <c r="AT153" s="129" t="s">
        <v>126</v>
      </c>
      <c r="AU153" s="129" t="s">
        <v>83</v>
      </c>
      <c r="AY153" s="130" t="s">
        <v>123</v>
      </c>
      <c r="BE153" s="131">
        <f>IF(N153="základní",J153,0)</f>
        <v>0</v>
      </c>
      <c r="BF153" s="131">
        <f>IF(N153="snížená",J153,0)</f>
        <v>0</v>
      </c>
      <c r="BG153" s="131">
        <f>IF(N153="zákl. přenesená",J153,0)</f>
        <v>0</v>
      </c>
      <c r="BH153" s="131">
        <f>IF(N153="sníž. přenesená",J153,0)</f>
        <v>0</v>
      </c>
      <c r="BI153" s="131">
        <f>IF(N153="nulová",J153,0)</f>
        <v>0</v>
      </c>
      <c r="BJ153" s="130" t="s">
        <v>79</v>
      </c>
      <c r="BK153" s="131">
        <f>ROUND(I153*H153,2)</f>
        <v>0</v>
      </c>
      <c r="BL153" s="130" t="s">
        <v>130</v>
      </c>
      <c r="BM153" s="129" t="s">
        <v>206</v>
      </c>
    </row>
    <row r="154" spans="2:65" s="120" customFormat="1" ht="24.15" customHeight="1">
      <c r="B154" s="119"/>
      <c r="C154" s="132" t="s">
        <v>207</v>
      </c>
      <c r="D154" s="132" t="s">
        <v>126</v>
      </c>
      <c r="E154" s="133" t="s">
        <v>208</v>
      </c>
      <c r="F154" s="134" t="s">
        <v>209</v>
      </c>
      <c r="G154" s="135" t="s">
        <v>205</v>
      </c>
      <c r="H154" s="136">
        <v>2.9780000000000002</v>
      </c>
      <c r="I154" s="74"/>
      <c r="J154" s="122">
        <f>ROUND(I154*H154,2)</f>
        <v>0</v>
      </c>
      <c r="K154" s="123"/>
      <c r="L154" s="119"/>
      <c r="M154" s="149" t="s">
        <v>1</v>
      </c>
      <c r="N154" s="150" t="s">
        <v>39</v>
      </c>
      <c r="P154" s="151">
        <f>O154*H154</f>
        <v>0</v>
      </c>
      <c r="Q154" s="151">
        <v>0</v>
      </c>
      <c r="R154" s="151">
        <f>Q154*H154</f>
        <v>0</v>
      </c>
      <c r="S154" s="151">
        <v>0</v>
      </c>
      <c r="T154" s="152">
        <f>S154*H154</f>
        <v>0</v>
      </c>
      <c r="AR154" s="129" t="s">
        <v>130</v>
      </c>
      <c r="AT154" s="129" t="s">
        <v>126</v>
      </c>
      <c r="AU154" s="129" t="s">
        <v>83</v>
      </c>
      <c r="AY154" s="130" t="s">
        <v>123</v>
      </c>
      <c r="BE154" s="131">
        <f>IF(N154="základní",J154,0)</f>
        <v>0</v>
      </c>
      <c r="BF154" s="131">
        <f>IF(N154="snížená",J154,0)</f>
        <v>0</v>
      </c>
      <c r="BG154" s="131">
        <f>IF(N154="zákl. přenesená",J154,0)</f>
        <v>0</v>
      </c>
      <c r="BH154" s="131">
        <f>IF(N154="sníž. přenesená",J154,0)</f>
        <v>0</v>
      </c>
      <c r="BI154" s="131">
        <f>IF(N154="nulová",J154,0)</f>
        <v>0</v>
      </c>
      <c r="BJ154" s="130" t="s">
        <v>79</v>
      </c>
      <c r="BK154" s="131">
        <f>ROUND(I154*H154,2)</f>
        <v>0</v>
      </c>
      <c r="BL154" s="130" t="s">
        <v>130</v>
      </c>
      <c r="BM154" s="129" t="s">
        <v>210</v>
      </c>
    </row>
    <row r="155" spans="2:65" s="120" customFormat="1" ht="24.15" customHeight="1">
      <c r="B155" s="119"/>
      <c r="C155" s="132" t="s">
        <v>7</v>
      </c>
      <c r="D155" s="132" t="s">
        <v>126</v>
      </c>
      <c r="E155" s="133" t="s">
        <v>211</v>
      </c>
      <c r="F155" s="134" t="s">
        <v>212</v>
      </c>
      <c r="G155" s="135" t="s">
        <v>205</v>
      </c>
      <c r="H155" s="136">
        <v>71.471999999999994</v>
      </c>
      <c r="I155" s="74"/>
      <c r="J155" s="122">
        <f>ROUND(I155*H155,2)</f>
        <v>0</v>
      </c>
      <c r="K155" s="123"/>
      <c r="L155" s="119"/>
      <c r="M155" s="149" t="s">
        <v>1</v>
      </c>
      <c r="N155" s="150" t="s">
        <v>39</v>
      </c>
      <c r="P155" s="151">
        <f>O155*H155</f>
        <v>0</v>
      </c>
      <c r="Q155" s="151">
        <v>0</v>
      </c>
      <c r="R155" s="151">
        <f>Q155*H155</f>
        <v>0</v>
      </c>
      <c r="S155" s="151">
        <v>0</v>
      </c>
      <c r="T155" s="152">
        <f>S155*H155</f>
        <v>0</v>
      </c>
      <c r="AR155" s="129" t="s">
        <v>130</v>
      </c>
      <c r="AT155" s="129" t="s">
        <v>126</v>
      </c>
      <c r="AU155" s="129" t="s">
        <v>83</v>
      </c>
      <c r="AY155" s="130" t="s">
        <v>123</v>
      </c>
      <c r="BE155" s="131">
        <f>IF(N155="základní",J155,0)</f>
        <v>0</v>
      </c>
      <c r="BF155" s="131">
        <f>IF(N155="snížená",J155,0)</f>
        <v>0</v>
      </c>
      <c r="BG155" s="131">
        <f>IF(N155="zákl. přenesená",J155,0)</f>
        <v>0</v>
      </c>
      <c r="BH155" s="131">
        <f>IF(N155="sníž. přenesená",J155,0)</f>
        <v>0</v>
      </c>
      <c r="BI155" s="131">
        <f>IF(N155="nulová",J155,0)</f>
        <v>0</v>
      </c>
      <c r="BJ155" s="130" t="s">
        <v>79</v>
      </c>
      <c r="BK155" s="131">
        <f>ROUND(I155*H155,2)</f>
        <v>0</v>
      </c>
      <c r="BL155" s="130" t="s">
        <v>130</v>
      </c>
      <c r="BM155" s="129" t="s">
        <v>213</v>
      </c>
    </row>
    <row r="156" spans="2:65" s="120" customFormat="1" ht="33" customHeight="1">
      <c r="B156" s="119"/>
      <c r="C156" s="132" t="s">
        <v>214</v>
      </c>
      <c r="D156" s="132" t="s">
        <v>126</v>
      </c>
      <c r="E156" s="133" t="s">
        <v>215</v>
      </c>
      <c r="F156" s="134" t="s">
        <v>216</v>
      </c>
      <c r="G156" s="135" t="s">
        <v>205</v>
      </c>
      <c r="H156" s="136">
        <v>2.9780000000000002</v>
      </c>
      <c r="I156" s="74"/>
      <c r="J156" s="122">
        <f>ROUND(I156*H156,2)</f>
        <v>0</v>
      </c>
      <c r="K156" s="123"/>
      <c r="L156" s="119"/>
      <c r="M156" s="149" t="s">
        <v>1</v>
      </c>
      <c r="N156" s="150" t="s">
        <v>39</v>
      </c>
      <c r="P156" s="151">
        <f>O156*H156</f>
        <v>0</v>
      </c>
      <c r="Q156" s="151">
        <v>0</v>
      </c>
      <c r="R156" s="151">
        <f>Q156*H156</f>
        <v>0</v>
      </c>
      <c r="S156" s="151">
        <v>0</v>
      </c>
      <c r="T156" s="152">
        <f>S156*H156</f>
        <v>0</v>
      </c>
      <c r="AR156" s="129" t="s">
        <v>130</v>
      </c>
      <c r="AT156" s="129" t="s">
        <v>126</v>
      </c>
      <c r="AU156" s="129" t="s">
        <v>83</v>
      </c>
      <c r="AY156" s="130" t="s">
        <v>123</v>
      </c>
      <c r="BE156" s="131">
        <f>IF(N156="základní",J156,0)</f>
        <v>0</v>
      </c>
      <c r="BF156" s="131">
        <f>IF(N156="snížená",J156,0)</f>
        <v>0</v>
      </c>
      <c r="BG156" s="131">
        <f>IF(N156="zákl. přenesená",J156,0)</f>
        <v>0</v>
      </c>
      <c r="BH156" s="131">
        <f>IF(N156="sníž. přenesená",J156,0)</f>
        <v>0</v>
      </c>
      <c r="BI156" s="131">
        <f>IF(N156="nulová",J156,0)</f>
        <v>0</v>
      </c>
      <c r="BJ156" s="130" t="s">
        <v>79</v>
      </c>
      <c r="BK156" s="131">
        <f>ROUND(I156*H156,2)</f>
        <v>0</v>
      </c>
      <c r="BL156" s="130" t="s">
        <v>130</v>
      </c>
      <c r="BM156" s="129" t="s">
        <v>217</v>
      </c>
    </row>
    <row r="157" spans="2:65" s="138" customFormat="1" ht="22.75" customHeight="1">
      <c r="B157" s="137"/>
      <c r="D157" s="139" t="s">
        <v>73</v>
      </c>
      <c r="E157" s="147" t="s">
        <v>218</v>
      </c>
      <c r="F157" s="147" t="s">
        <v>219</v>
      </c>
      <c r="J157" s="148">
        <f>BK157</f>
        <v>0</v>
      </c>
      <c r="L157" s="137"/>
      <c r="M157" s="142"/>
      <c r="P157" s="143">
        <f>P158</f>
        <v>0</v>
      </c>
      <c r="R157" s="143">
        <f>R158</f>
        <v>0</v>
      </c>
      <c r="T157" s="144">
        <f>T158</f>
        <v>0</v>
      </c>
      <c r="AR157" s="139" t="s">
        <v>79</v>
      </c>
      <c r="AT157" s="145" t="s">
        <v>73</v>
      </c>
      <c r="AU157" s="145" t="s">
        <v>79</v>
      </c>
      <c r="AY157" s="139" t="s">
        <v>123</v>
      </c>
      <c r="BK157" s="146">
        <f>BK158</f>
        <v>0</v>
      </c>
    </row>
    <row r="158" spans="2:65" s="120" customFormat="1" ht="21.75" customHeight="1">
      <c r="B158" s="119"/>
      <c r="C158" s="132" t="s">
        <v>220</v>
      </c>
      <c r="D158" s="132" t="s">
        <v>126</v>
      </c>
      <c r="E158" s="133" t="s">
        <v>221</v>
      </c>
      <c r="F158" s="134" t="s">
        <v>222</v>
      </c>
      <c r="G158" s="135" t="s">
        <v>205</v>
      </c>
      <c r="H158" s="136">
        <v>1.115</v>
      </c>
      <c r="I158" s="74"/>
      <c r="J158" s="122">
        <f>ROUND(I158*H158,2)</f>
        <v>0</v>
      </c>
      <c r="K158" s="123"/>
      <c r="L158" s="119"/>
      <c r="M158" s="149" t="s">
        <v>1</v>
      </c>
      <c r="N158" s="150" t="s">
        <v>39</v>
      </c>
      <c r="P158" s="151">
        <f>O158*H158</f>
        <v>0</v>
      </c>
      <c r="Q158" s="151">
        <v>0</v>
      </c>
      <c r="R158" s="151">
        <f>Q158*H158</f>
        <v>0</v>
      </c>
      <c r="S158" s="151">
        <v>0</v>
      </c>
      <c r="T158" s="152">
        <f>S158*H158</f>
        <v>0</v>
      </c>
      <c r="AR158" s="129" t="s">
        <v>130</v>
      </c>
      <c r="AT158" s="129" t="s">
        <v>126</v>
      </c>
      <c r="AU158" s="129" t="s">
        <v>83</v>
      </c>
      <c r="AY158" s="130" t="s">
        <v>123</v>
      </c>
      <c r="BE158" s="131">
        <f>IF(N158="základní",J158,0)</f>
        <v>0</v>
      </c>
      <c r="BF158" s="131">
        <f>IF(N158="snížená",J158,0)</f>
        <v>0</v>
      </c>
      <c r="BG158" s="131">
        <f>IF(N158="zákl. přenesená",J158,0)</f>
        <v>0</v>
      </c>
      <c r="BH158" s="131">
        <f>IF(N158="sníž. přenesená",J158,0)</f>
        <v>0</v>
      </c>
      <c r="BI158" s="131">
        <f>IF(N158="nulová",J158,0)</f>
        <v>0</v>
      </c>
      <c r="BJ158" s="130" t="s">
        <v>79</v>
      </c>
      <c r="BK158" s="131">
        <f>ROUND(I158*H158,2)</f>
        <v>0</v>
      </c>
      <c r="BL158" s="130" t="s">
        <v>130</v>
      </c>
      <c r="BM158" s="129" t="s">
        <v>223</v>
      </c>
    </row>
    <row r="159" spans="2:65" s="138" customFormat="1" ht="25.9" customHeight="1">
      <c r="B159" s="137"/>
      <c r="D159" s="139" t="s">
        <v>73</v>
      </c>
      <c r="E159" s="140" t="s">
        <v>224</v>
      </c>
      <c r="F159" s="140" t="s">
        <v>225</v>
      </c>
      <c r="J159" s="141">
        <f>BK159</f>
        <v>0</v>
      </c>
      <c r="L159" s="137"/>
      <c r="M159" s="142"/>
      <c r="P159" s="143">
        <f>P160+P162+P167+P175+P183+P188</f>
        <v>0</v>
      </c>
      <c r="R159" s="143">
        <f>R160+R162+R167+R175+R183+R188</f>
        <v>0.47058399999999995</v>
      </c>
      <c r="T159" s="144">
        <f>T160+T162+T167+T175+T183+T188</f>
        <v>0.52398200000000006</v>
      </c>
      <c r="AR159" s="139" t="s">
        <v>83</v>
      </c>
      <c r="AT159" s="145" t="s">
        <v>73</v>
      </c>
      <c r="AU159" s="145" t="s">
        <v>74</v>
      </c>
      <c r="AY159" s="139" t="s">
        <v>123</v>
      </c>
      <c r="BK159" s="146">
        <f>BK160+BK162+BK167+BK175+BK183+BK188</f>
        <v>0</v>
      </c>
    </row>
    <row r="160" spans="2:65" s="138" customFormat="1" ht="22.75" customHeight="1">
      <c r="B160" s="137"/>
      <c r="D160" s="139" t="s">
        <v>73</v>
      </c>
      <c r="E160" s="147" t="s">
        <v>226</v>
      </c>
      <c r="F160" s="147" t="s">
        <v>227</v>
      </c>
      <c r="J160" s="148">
        <f>BK160</f>
        <v>0</v>
      </c>
      <c r="L160" s="137"/>
      <c r="M160" s="142"/>
      <c r="P160" s="143">
        <f>P161</f>
        <v>0</v>
      </c>
      <c r="R160" s="143">
        <f>R161</f>
        <v>1.2960000000000001E-3</v>
      </c>
      <c r="T160" s="144">
        <f>T161</f>
        <v>0</v>
      </c>
      <c r="AR160" s="139" t="s">
        <v>83</v>
      </c>
      <c r="AT160" s="145" t="s">
        <v>73</v>
      </c>
      <c r="AU160" s="145" t="s">
        <v>79</v>
      </c>
      <c r="AY160" s="139" t="s">
        <v>123</v>
      </c>
      <c r="BK160" s="146">
        <f>BK161</f>
        <v>0</v>
      </c>
    </row>
    <row r="161" spans="2:65" s="120" customFormat="1" ht="21.75" customHeight="1">
      <c r="B161" s="119"/>
      <c r="C161" s="132" t="s">
        <v>228</v>
      </c>
      <c r="D161" s="132" t="s">
        <v>126</v>
      </c>
      <c r="E161" s="133" t="s">
        <v>229</v>
      </c>
      <c r="F161" s="134" t="s">
        <v>230</v>
      </c>
      <c r="G161" s="135" t="s">
        <v>138</v>
      </c>
      <c r="H161" s="136">
        <v>0.9</v>
      </c>
      <c r="I161" s="74"/>
      <c r="J161" s="122">
        <f>ROUND(I161*H161,2)</f>
        <v>0</v>
      </c>
      <c r="K161" s="123"/>
      <c r="L161" s="119"/>
      <c r="M161" s="149" t="s">
        <v>1</v>
      </c>
      <c r="N161" s="150" t="s">
        <v>39</v>
      </c>
      <c r="P161" s="151">
        <f>O161*H161</f>
        <v>0</v>
      </c>
      <c r="Q161" s="151">
        <v>1.4400000000000001E-3</v>
      </c>
      <c r="R161" s="151">
        <f>Q161*H161</f>
        <v>1.2960000000000001E-3</v>
      </c>
      <c r="S161" s="151">
        <v>0</v>
      </c>
      <c r="T161" s="152">
        <f>S161*H161</f>
        <v>0</v>
      </c>
      <c r="AR161" s="129" t="s">
        <v>188</v>
      </c>
      <c r="AT161" s="129" t="s">
        <v>126</v>
      </c>
      <c r="AU161" s="129" t="s">
        <v>83</v>
      </c>
      <c r="AY161" s="130" t="s">
        <v>123</v>
      </c>
      <c r="BE161" s="131">
        <f>IF(N161="základní",J161,0)</f>
        <v>0</v>
      </c>
      <c r="BF161" s="131">
        <f>IF(N161="snížená",J161,0)</f>
        <v>0</v>
      </c>
      <c r="BG161" s="131">
        <f>IF(N161="zákl. přenesená",J161,0)</f>
        <v>0</v>
      </c>
      <c r="BH161" s="131">
        <f>IF(N161="sníž. přenesená",J161,0)</f>
        <v>0</v>
      </c>
      <c r="BI161" s="131">
        <f>IF(N161="nulová",J161,0)</f>
        <v>0</v>
      </c>
      <c r="BJ161" s="130" t="s">
        <v>79</v>
      </c>
      <c r="BK161" s="131">
        <f>ROUND(I161*H161,2)</f>
        <v>0</v>
      </c>
      <c r="BL161" s="130" t="s">
        <v>188</v>
      </c>
      <c r="BM161" s="129" t="s">
        <v>231</v>
      </c>
    </row>
    <row r="162" spans="2:65" s="138" customFormat="1" ht="22.75" customHeight="1">
      <c r="B162" s="137"/>
      <c r="D162" s="139" t="s">
        <v>73</v>
      </c>
      <c r="E162" s="147" t="s">
        <v>232</v>
      </c>
      <c r="F162" s="147" t="s">
        <v>233</v>
      </c>
      <c r="J162" s="148">
        <f>BK162</f>
        <v>0</v>
      </c>
      <c r="L162" s="137"/>
      <c r="M162" s="142"/>
      <c r="P162" s="143">
        <f>SUM(P163:P166)</f>
        <v>0</v>
      </c>
      <c r="R162" s="143">
        <f>SUM(R163:R166)</f>
        <v>5.3399999999999989E-2</v>
      </c>
      <c r="T162" s="144">
        <f>SUM(T163:T166)</f>
        <v>9.3519999999999992E-3</v>
      </c>
      <c r="AR162" s="139" t="s">
        <v>83</v>
      </c>
      <c r="AT162" s="145" t="s">
        <v>73</v>
      </c>
      <c r="AU162" s="145" t="s">
        <v>79</v>
      </c>
      <c r="AY162" s="139" t="s">
        <v>123</v>
      </c>
      <c r="BK162" s="146">
        <f>SUM(BK163:BK166)</f>
        <v>0</v>
      </c>
    </row>
    <row r="163" spans="2:65" s="120" customFormat="1" ht="16.5" customHeight="1">
      <c r="B163" s="119"/>
      <c r="C163" s="132" t="s">
        <v>234</v>
      </c>
      <c r="D163" s="132" t="s">
        <v>126</v>
      </c>
      <c r="E163" s="133" t="s">
        <v>235</v>
      </c>
      <c r="F163" s="134" t="s">
        <v>236</v>
      </c>
      <c r="G163" s="135" t="s">
        <v>138</v>
      </c>
      <c r="H163" s="136">
        <v>5.6</v>
      </c>
      <c r="I163" s="74"/>
      <c r="J163" s="122">
        <f>ROUND(I163*H163,2)</f>
        <v>0</v>
      </c>
      <c r="K163" s="123"/>
      <c r="L163" s="119"/>
      <c r="M163" s="149" t="s">
        <v>1</v>
      </c>
      <c r="N163" s="150" t="s">
        <v>39</v>
      </c>
      <c r="P163" s="151">
        <f>O163*H163</f>
        <v>0</v>
      </c>
      <c r="Q163" s="151">
        <v>0</v>
      </c>
      <c r="R163" s="151">
        <f>Q163*H163</f>
        <v>0</v>
      </c>
      <c r="S163" s="151">
        <v>1.67E-3</v>
      </c>
      <c r="T163" s="152">
        <f>S163*H163</f>
        <v>9.3519999999999992E-3</v>
      </c>
      <c r="AR163" s="129" t="s">
        <v>188</v>
      </c>
      <c r="AT163" s="129" t="s">
        <v>126</v>
      </c>
      <c r="AU163" s="129" t="s">
        <v>83</v>
      </c>
      <c r="AY163" s="130" t="s">
        <v>123</v>
      </c>
      <c r="BE163" s="131">
        <f>IF(N163="základní",J163,0)</f>
        <v>0</v>
      </c>
      <c r="BF163" s="131">
        <f>IF(N163="snížená",J163,0)</f>
        <v>0</v>
      </c>
      <c r="BG163" s="131">
        <f>IF(N163="zákl. přenesená",J163,0)</f>
        <v>0</v>
      </c>
      <c r="BH163" s="131">
        <f>IF(N163="sníž. přenesená",J163,0)</f>
        <v>0</v>
      </c>
      <c r="BI163" s="131">
        <f>IF(N163="nulová",J163,0)</f>
        <v>0</v>
      </c>
      <c r="BJ163" s="130" t="s">
        <v>79</v>
      </c>
      <c r="BK163" s="131">
        <f>ROUND(I163*H163,2)</f>
        <v>0</v>
      </c>
      <c r="BL163" s="130" t="s">
        <v>188</v>
      </c>
      <c r="BM163" s="129" t="s">
        <v>237</v>
      </c>
    </row>
    <row r="164" spans="2:65" s="120" customFormat="1" ht="24.15" customHeight="1">
      <c r="B164" s="119"/>
      <c r="C164" s="132" t="s">
        <v>238</v>
      </c>
      <c r="D164" s="132" t="s">
        <v>126</v>
      </c>
      <c r="E164" s="133" t="s">
        <v>239</v>
      </c>
      <c r="F164" s="134" t="s">
        <v>240</v>
      </c>
      <c r="G164" s="135" t="s">
        <v>138</v>
      </c>
      <c r="H164" s="136">
        <v>2.4</v>
      </c>
      <c r="I164" s="74"/>
      <c r="J164" s="122">
        <f>ROUND(I164*H164,2)</f>
        <v>0</v>
      </c>
      <c r="K164" s="123"/>
      <c r="L164" s="119"/>
      <c r="M164" s="149" t="s">
        <v>1</v>
      </c>
      <c r="N164" s="150" t="s">
        <v>39</v>
      </c>
      <c r="P164" s="151">
        <f>O164*H164</f>
        <v>0</v>
      </c>
      <c r="Q164" s="151">
        <v>5.7999999999999996E-3</v>
      </c>
      <c r="R164" s="151">
        <f>Q164*H164</f>
        <v>1.3919999999999998E-2</v>
      </c>
      <c r="S164" s="151">
        <v>0</v>
      </c>
      <c r="T164" s="152">
        <f>S164*H164</f>
        <v>0</v>
      </c>
      <c r="AR164" s="129" t="s">
        <v>188</v>
      </c>
      <c r="AT164" s="129" t="s">
        <v>126</v>
      </c>
      <c r="AU164" s="129" t="s">
        <v>83</v>
      </c>
      <c r="AY164" s="130" t="s">
        <v>123</v>
      </c>
      <c r="BE164" s="131">
        <f>IF(N164="základní",J164,0)</f>
        <v>0</v>
      </c>
      <c r="BF164" s="131">
        <f>IF(N164="snížená",J164,0)</f>
        <v>0</v>
      </c>
      <c r="BG164" s="131">
        <f>IF(N164="zákl. přenesená",J164,0)</f>
        <v>0</v>
      </c>
      <c r="BH164" s="131">
        <f>IF(N164="sníž. přenesená",J164,0)</f>
        <v>0</v>
      </c>
      <c r="BI164" s="131">
        <f>IF(N164="nulová",J164,0)</f>
        <v>0</v>
      </c>
      <c r="BJ164" s="130" t="s">
        <v>79</v>
      </c>
      <c r="BK164" s="131">
        <f>ROUND(I164*H164,2)</f>
        <v>0</v>
      </c>
      <c r="BL164" s="130" t="s">
        <v>188</v>
      </c>
      <c r="BM164" s="129" t="s">
        <v>241</v>
      </c>
    </row>
    <row r="165" spans="2:65" s="120" customFormat="1" ht="24.15" customHeight="1">
      <c r="B165" s="119"/>
      <c r="C165" s="132" t="s">
        <v>242</v>
      </c>
      <c r="D165" s="132" t="s">
        <v>126</v>
      </c>
      <c r="E165" s="133" t="s">
        <v>243</v>
      </c>
      <c r="F165" s="134" t="s">
        <v>244</v>
      </c>
      <c r="G165" s="135" t="s">
        <v>138</v>
      </c>
      <c r="H165" s="136">
        <v>5.6</v>
      </c>
      <c r="I165" s="74"/>
      <c r="J165" s="122">
        <f>ROUND(I165*H165,2)</f>
        <v>0</v>
      </c>
      <c r="K165" s="123"/>
      <c r="L165" s="119"/>
      <c r="M165" s="149" t="s">
        <v>1</v>
      </c>
      <c r="N165" s="150" t="s">
        <v>39</v>
      </c>
      <c r="P165" s="151">
        <f>O165*H165</f>
        <v>0</v>
      </c>
      <c r="Q165" s="151">
        <v>7.0499999999999998E-3</v>
      </c>
      <c r="R165" s="151">
        <f>Q165*H165</f>
        <v>3.9479999999999994E-2</v>
      </c>
      <c r="S165" s="151">
        <v>0</v>
      </c>
      <c r="T165" s="152">
        <f>S165*H165</f>
        <v>0</v>
      </c>
      <c r="AR165" s="129" t="s">
        <v>188</v>
      </c>
      <c r="AT165" s="129" t="s">
        <v>126</v>
      </c>
      <c r="AU165" s="129" t="s">
        <v>83</v>
      </c>
      <c r="AY165" s="130" t="s">
        <v>123</v>
      </c>
      <c r="BE165" s="131">
        <f>IF(N165="základní",J165,0)</f>
        <v>0</v>
      </c>
      <c r="BF165" s="131">
        <f>IF(N165="snížená",J165,0)</f>
        <v>0</v>
      </c>
      <c r="BG165" s="131">
        <f>IF(N165="zákl. přenesená",J165,0)</f>
        <v>0</v>
      </c>
      <c r="BH165" s="131">
        <f>IF(N165="sníž. přenesená",J165,0)</f>
        <v>0</v>
      </c>
      <c r="BI165" s="131">
        <f>IF(N165="nulová",J165,0)</f>
        <v>0</v>
      </c>
      <c r="BJ165" s="130" t="s">
        <v>79</v>
      </c>
      <c r="BK165" s="131">
        <f>ROUND(I165*H165,2)</f>
        <v>0</v>
      </c>
      <c r="BL165" s="130" t="s">
        <v>188</v>
      </c>
      <c r="BM165" s="129" t="s">
        <v>245</v>
      </c>
    </row>
    <row r="166" spans="2:65" s="120" customFormat="1" ht="24.15" customHeight="1">
      <c r="B166" s="119"/>
      <c r="C166" s="132" t="s">
        <v>246</v>
      </c>
      <c r="D166" s="132" t="s">
        <v>126</v>
      </c>
      <c r="E166" s="133" t="s">
        <v>247</v>
      </c>
      <c r="F166" s="134" t="s">
        <v>248</v>
      </c>
      <c r="G166" s="135" t="s">
        <v>249</v>
      </c>
      <c r="H166" s="75"/>
      <c r="I166" s="74"/>
      <c r="J166" s="122">
        <f>ROUND(I166*H166,2)</f>
        <v>0</v>
      </c>
      <c r="K166" s="123"/>
      <c r="L166" s="119"/>
      <c r="M166" s="149" t="s">
        <v>1</v>
      </c>
      <c r="N166" s="150" t="s">
        <v>39</v>
      </c>
      <c r="P166" s="151">
        <f>O166*H166</f>
        <v>0</v>
      </c>
      <c r="Q166" s="151">
        <v>0</v>
      </c>
      <c r="R166" s="151">
        <f>Q166*H166</f>
        <v>0</v>
      </c>
      <c r="S166" s="151">
        <v>0</v>
      </c>
      <c r="T166" s="152">
        <f>S166*H166</f>
        <v>0</v>
      </c>
      <c r="AR166" s="129" t="s">
        <v>188</v>
      </c>
      <c r="AT166" s="129" t="s">
        <v>126</v>
      </c>
      <c r="AU166" s="129" t="s">
        <v>83</v>
      </c>
      <c r="AY166" s="130" t="s">
        <v>123</v>
      </c>
      <c r="BE166" s="131">
        <f>IF(N166="základní",J166,0)</f>
        <v>0</v>
      </c>
      <c r="BF166" s="131">
        <f>IF(N166="snížená",J166,0)</f>
        <v>0</v>
      </c>
      <c r="BG166" s="131">
        <f>IF(N166="zákl. přenesená",J166,0)</f>
        <v>0</v>
      </c>
      <c r="BH166" s="131">
        <f>IF(N166="sníž. přenesená",J166,0)</f>
        <v>0</v>
      </c>
      <c r="BI166" s="131">
        <f>IF(N166="nulová",J166,0)</f>
        <v>0</v>
      </c>
      <c r="BJ166" s="130" t="s">
        <v>79</v>
      </c>
      <c r="BK166" s="131">
        <f>ROUND(I166*H166,2)</f>
        <v>0</v>
      </c>
      <c r="BL166" s="130" t="s">
        <v>188</v>
      </c>
      <c r="BM166" s="129" t="s">
        <v>250</v>
      </c>
    </row>
    <row r="167" spans="2:65" s="138" customFormat="1" ht="22.75" customHeight="1">
      <c r="B167" s="137"/>
      <c r="D167" s="139" t="s">
        <v>73</v>
      </c>
      <c r="E167" s="147" t="s">
        <v>251</v>
      </c>
      <c r="F167" s="147" t="s">
        <v>252</v>
      </c>
      <c r="J167" s="148">
        <f>BK167</f>
        <v>0</v>
      </c>
      <c r="L167" s="137"/>
      <c r="M167" s="142"/>
      <c r="P167" s="143">
        <f>SUM(P168:P174)</f>
        <v>0</v>
      </c>
      <c r="R167" s="143">
        <f>SUM(R168:R174)</f>
        <v>0</v>
      </c>
      <c r="T167" s="144">
        <f>SUM(T168:T174)</f>
        <v>4.1030000000000004E-2</v>
      </c>
      <c r="AR167" s="139" t="s">
        <v>83</v>
      </c>
      <c r="AT167" s="145" t="s">
        <v>73</v>
      </c>
      <c r="AU167" s="145" t="s">
        <v>79</v>
      </c>
      <c r="AY167" s="139" t="s">
        <v>123</v>
      </c>
      <c r="BK167" s="146">
        <f>SUM(BK168:BK174)</f>
        <v>0</v>
      </c>
    </row>
    <row r="168" spans="2:65" s="120" customFormat="1" ht="37.75" customHeight="1">
      <c r="B168" s="119"/>
      <c r="C168" s="132" t="s">
        <v>253</v>
      </c>
      <c r="D168" s="132" t="s">
        <v>126</v>
      </c>
      <c r="E168" s="133" t="s">
        <v>254</v>
      </c>
      <c r="F168" s="134" t="s">
        <v>255</v>
      </c>
      <c r="G168" s="135" t="s">
        <v>129</v>
      </c>
      <c r="H168" s="136">
        <v>1</v>
      </c>
      <c r="I168" s="74"/>
      <c r="J168" s="122">
        <f t="shared" ref="J168:J174" si="10">ROUND(I168*H168,2)</f>
        <v>0</v>
      </c>
      <c r="K168" s="123"/>
      <c r="L168" s="119"/>
      <c r="M168" s="149" t="s">
        <v>1</v>
      </c>
      <c r="N168" s="150" t="s">
        <v>39</v>
      </c>
      <c r="P168" s="151">
        <f t="shared" ref="P168:P174" si="11">O168*H168</f>
        <v>0</v>
      </c>
      <c r="Q168" s="151">
        <v>0</v>
      </c>
      <c r="R168" s="151">
        <f t="shared" ref="R168:R174" si="12">Q168*H168</f>
        <v>0</v>
      </c>
      <c r="S168" s="151">
        <v>0</v>
      </c>
      <c r="T168" s="152">
        <f t="shared" ref="T168:T174" si="13">S168*H168</f>
        <v>0</v>
      </c>
      <c r="AR168" s="129" t="s">
        <v>188</v>
      </c>
      <c r="AT168" s="129" t="s">
        <v>126</v>
      </c>
      <c r="AU168" s="129" t="s">
        <v>83</v>
      </c>
      <c r="AY168" s="130" t="s">
        <v>123</v>
      </c>
      <c r="BE168" s="131">
        <f t="shared" ref="BE168:BE174" si="14">IF(N168="základní",J168,0)</f>
        <v>0</v>
      </c>
      <c r="BF168" s="131">
        <f t="shared" ref="BF168:BF174" si="15">IF(N168="snížená",J168,0)</f>
        <v>0</v>
      </c>
      <c r="BG168" s="131">
        <f t="shared" ref="BG168:BG174" si="16">IF(N168="zákl. přenesená",J168,0)</f>
        <v>0</v>
      </c>
      <c r="BH168" s="131">
        <f t="shared" ref="BH168:BH174" si="17">IF(N168="sníž. přenesená",J168,0)</f>
        <v>0</v>
      </c>
      <c r="BI168" s="131">
        <f t="shared" ref="BI168:BI174" si="18">IF(N168="nulová",J168,0)</f>
        <v>0</v>
      </c>
      <c r="BJ168" s="130" t="s">
        <v>79</v>
      </c>
      <c r="BK168" s="131">
        <f t="shared" ref="BK168:BK174" si="19">ROUND(I168*H168,2)</f>
        <v>0</v>
      </c>
      <c r="BL168" s="130" t="s">
        <v>188</v>
      </c>
      <c r="BM168" s="129" t="s">
        <v>256</v>
      </c>
    </row>
    <row r="169" spans="2:65" s="120" customFormat="1" ht="16.5" customHeight="1">
      <c r="B169" s="119"/>
      <c r="C169" s="132" t="s">
        <v>257</v>
      </c>
      <c r="D169" s="132" t="s">
        <v>126</v>
      </c>
      <c r="E169" s="133" t="s">
        <v>258</v>
      </c>
      <c r="F169" s="134" t="s">
        <v>259</v>
      </c>
      <c r="G169" s="135" t="s">
        <v>152</v>
      </c>
      <c r="H169" s="136">
        <v>2.56</v>
      </c>
      <c r="I169" s="74"/>
      <c r="J169" s="122">
        <f t="shared" si="10"/>
        <v>0</v>
      </c>
      <c r="K169" s="123"/>
      <c r="L169" s="119"/>
      <c r="M169" s="149" t="s">
        <v>1</v>
      </c>
      <c r="N169" s="150" t="s">
        <v>39</v>
      </c>
      <c r="P169" s="151">
        <f t="shared" si="11"/>
        <v>0</v>
      </c>
      <c r="Q169" s="151">
        <v>0</v>
      </c>
      <c r="R169" s="151">
        <f t="shared" si="12"/>
        <v>0</v>
      </c>
      <c r="S169" s="151">
        <v>0</v>
      </c>
      <c r="T169" s="152">
        <f t="shared" si="13"/>
        <v>0</v>
      </c>
      <c r="AR169" s="129" t="s">
        <v>188</v>
      </c>
      <c r="AT169" s="129" t="s">
        <v>126</v>
      </c>
      <c r="AU169" s="129" t="s">
        <v>83</v>
      </c>
      <c r="AY169" s="130" t="s">
        <v>123</v>
      </c>
      <c r="BE169" s="131">
        <f t="shared" si="14"/>
        <v>0</v>
      </c>
      <c r="BF169" s="131">
        <f t="shared" si="15"/>
        <v>0</v>
      </c>
      <c r="BG169" s="131">
        <f t="shared" si="16"/>
        <v>0</v>
      </c>
      <c r="BH169" s="131">
        <f t="shared" si="17"/>
        <v>0</v>
      </c>
      <c r="BI169" s="131">
        <f t="shared" si="18"/>
        <v>0</v>
      </c>
      <c r="BJ169" s="130" t="s">
        <v>79</v>
      </c>
      <c r="BK169" s="131">
        <f t="shared" si="19"/>
        <v>0</v>
      </c>
      <c r="BL169" s="130" t="s">
        <v>188</v>
      </c>
      <c r="BM169" s="129" t="s">
        <v>260</v>
      </c>
    </row>
    <row r="170" spans="2:65" s="120" customFormat="1" ht="16.5" customHeight="1">
      <c r="B170" s="119"/>
      <c r="C170" s="132" t="s">
        <v>261</v>
      </c>
      <c r="D170" s="132" t="s">
        <v>126</v>
      </c>
      <c r="E170" s="133" t="s">
        <v>262</v>
      </c>
      <c r="F170" s="134" t="s">
        <v>263</v>
      </c>
      <c r="G170" s="135" t="s">
        <v>152</v>
      </c>
      <c r="H170" s="136">
        <v>1.44</v>
      </c>
      <c r="I170" s="74"/>
      <c r="J170" s="122">
        <f t="shared" si="10"/>
        <v>0</v>
      </c>
      <c r="K170" s="123"/>
      <c r="L170" s="119"/>
      <c r="M170" s="149" t="s">
        <v>1</v>
      </c>
      <c r="N170" s="150" t="s">
        <v>39</v>
      </c>
      <c r="P170" s="151">
        <f t="shared" si="11"/>
        <v>0</v>
      </c>
      <c r="Q170" s="151">
        <v>0</v>
      </c>
      <c r="R170" s="151">
        <f t="shared" si="12"/>
        <v>0</v>
      </c>
      <c r="S170" s="151">
        <v>0</v>
      </c>
      <c r="T170" s="152">
        <f t="shared" si="13"/>
        <v>0</v>
      </c>
      <c r="AR170" s="129" t="s">
        <v>188</v>
      </c>
      <c r="AT170" s="129" t="s">
        <v>126</v>
      </c>
      <c r="AU170" s="129" t="s">
        <v>83</v>
      </c>
      <c r="AY170" s="130" t="s">
        <v>123</v>
      </c>
      <c r="BE170" s="131">
        <f t="shared" si="14"/>
        <v>0</v>
      </c>
      <c r="BF170" s="131">
        <f t="shared" si="15"/>
        <v>0</v>
      </c>
      <c r="BG170" s="131">
        <f t="shared" si="16"/>
        <v>0</v>
      </c>
      <c r="BH170" s="131">
        <f t="shared" si="17"/>
        <v>0</v>
      </c>
      <c r="BI170" s="131">
        <f t="shared" si="18"/>
        <v>0</v>
      </c>
      <c r="BJ170" s="130" t="s">
        <v>79</v>
      </c>
      <c r="BK170" s="131">
        <f t="shared" si="19"/>
        <v>0</v>
      </c>
      <c r="BL170" s="130" t="s">
        <v>188</v>
      </c>
      <c r="BM170" s="129" t="s">
        <v>264</v>
      </c>
    </row>
    <row r="171" spans="2:65" s="120" customFormat="1" ht="24.15" customHeight="1">
      <c r="B171" s="119"/>
      <c r="C171" s="132" t="s">
        <v>265</v>
      </c>
      <c r="D171" s="132" t="s">
        <v>126</v>
      </c>
      <c r="E171" s="133" t="s">
        <v>266</v>
      </c>
      <c r="F171" s="134" t="s">
        <v>267</v>
      </c>
      <c r="G171" s="135" t="s">
        <v>152</v>
      </c>
      <c r="H171" s="136">
        <v>2.0249999999999999</v>
      </c>
      <c r="I171" s="74"/>
      <c r="J171" s="122">
        <f t="shared" si="10"/>
        <v>0</v>
      </c>
      <c r="K171" s="123"/>
      <c r="L171" s="119"/>
      <c r="M171" s="149" t="s">
        <v>1</v>
      </c>
      <c r="N171" s="150" t="s">
        <v>39</v>
      </c>
      <c r="P171" s="151">
        <f t="shared" si="11"/>
        <v>0</v>
      </c>
      <c r="Q171" s="151">
        <v>0</v>
      </c>
      <c r="R171" s="151">
        <f t="shared" si="12"/>
        <v>0</v>
      </c>
      <c r="S171" s="151">
        <v>0.02</v>
      </c>
      <c r="T171" s="152">
        <f t="shared" si="13"/>
        <v>4.0500000000000001E-2</v>
      </c>
      <c r="AR171" s="129" t="s">
        <v>188</v>
      </c>
      <c r="AT171" s="129" t="s">
        <v>126</v>
      </c>
      <c r="AU171" s="129" t="s">
        <v>83</v>
      </c>
      <c r="AY171" s="130" t="s">
        <v>123</v>
      </c>
      <c r="BE171" s="131">
        <f t="shared" si="14"/>
        <v>0</v>
      </c>
      <c r="BF171" s="131">
        <f t="shared" si="15"/>
        <v>0</v>
      </c>
      <c r="BG171" s="131">
        <f t="shared" si="16"/>
        <v>0</v>
      </c>
      <c r="BH171" s="131">
        <f t="shared" si="17"/>
        <v>0</v>
      </c>
      <c r="BI171" s="131">
        <f t="shared" si="18"/>
        <v>0</v>
      </c>
      <c r="BJ171" s="130" t="s">
        <v>79</v>
      </c>
      <c r="BK171" s="131">
        <f t="shared" si="19"/>
        <v>0</v>
      </c>
      <c r="BL171" s="130" t="s">
        <v>188</v>
      </c>
      <c r="BM171" s="129" t="s">
        <v>268</v>
      </c>
    </row>
    <row r="172" spans="2:65" s="120" customFormat="1" ht="24.15" customHeight="1">
      <c r="B172" s="119"/>
      <c r="C172" s="132" t="s">
        <v>269</v>
      </c>
      <c r="D172" s="132" t="s">
        <v>126</v>
      </c>
      <c r="E172" s="133" t="s">
        <v>270</v>
      </c>
      <c r="F172" s="134" t="s">
        <v>271</v>
      </c>
      <c r="G172" s="135" t="s">
        <v>138</v>
      </c>
      <c r="H172" s="136">
        <v>5.3</v>
      </c>
      <c r="I172" s="74"/>
      <c r="J172" s="122">
        <f t="shared" si="10"/>
        <v>0</v>
      </c>
      <c r="K172" s="123"/>
      <c r="L172" s="119"/>
      <c r="M172" s="149" t="s">
        <v>1</v>
      </c>
      <c r="N172" s="150" t="s">
        <v>39</v>
      </c>
      <c r="P172" s="151">
        <f t="shared" si="11"/>
        <v>0</v>
      </c>
      <c r="Q172" s="151">
        <v>0</v>
      </c>
      <c r="R172" s="151">
        <f t="shared" si="12"/>
        <v>0</v>
      </c>
      <c r="S172" s="151">
        <v>0</v>
      </c>
      <c r="T172" s="152">
        <f t="shared" si="13"/>
        <v>0</v>
      </c>
      <c r="AR172" s="129" t="s">
        <v>188</v>
      </c>
      <c r="AT172" s="129" t="s">
        <v>126</v>
      </c>
      <c r="AU172" s="129" t="s">
        <v>83</v>
      </c>
      <c r="AY172" s="130" t="s">
        <v>123</v>
      </c>
      <c r="BE172" s="131">
        <f t="shared" si="14"/>
        <v>0</v>
      </c>
      <c r="BF172" s="131">
        <f t="shared" si="15"/>
        <v>0</v>
      </c>
      <c r="BG172" s="131">
        <f t="shared" si="16"/>
        <v>0</v>
      </c>
      <c r="BH172" s="131">
        <f t="shared" si="17"/>
        <v>0</v>
      </c>
      <c r="BI172" s="131">
        <f t="shared" si="18"/>
        <v>0</v>
      </c>
      <c r="BJ172" s="130" t="s">
        <v>79</v>
      </c>
      <c r="BK172" s="131">
        <f t="shared" si="19"/>
        <v>0</v>
      </c>
      <c r="BL172" s="130" t="s">
        <v>188</v>
      </c>
      <c r="BM172" s="129" t="s">
        <v>272</v>
      </c>
    </row>
    <row r="173" spans="2:65" s="120" customFormat="1" ht="16.5" customHeight="1">
      <c r="B173" s="119"/>
      <c r="C173" s="132" t="s">
        <v>273</v>
      </c>
      <c r="D173" s="132" t="s">
        <v>126</v>
      </c>
      <c r="E173" s="133" t="s">
        <v>274</v>
      </c>
      <c r="F173" s="134" t="s">
        <v>275</v>
      </c>
      <c r="G173" s="135" t="s">
        <v>138</v>
      </c>
      <c r="H173" s="136">
        <v>5.3</v>
      </c>
      <c r="I173" s="74"/>
      <c r="J173" s="122">
        <f t="shared" si="10"/>
        <v>0</v>
      </c>
      <c r="K173" s="123"/>
      <c r="L173" s="119"/>
      <c r="M173" s="149" t="s">
        <v>1</v>
      </c>
      <c r="N173" s="150" t="s">
        <v>39</v>
      </c>
      <c r="P173" s="151">
        <f t="shared" si="11"/>
        <v>0</v>
      </c>
      <c r="Q173" s="151">
        <v>0</v>
      </c>
      <c r="R173" s="151">
        <f t="shared" si="12"/>
        <v>0</v>
      </c>
      <c r="S173" s="151">
        <v>1E-4</v>
      </c>
      <c r="T173" s="152">
        <f t="shared" si="13"/>
        <v>5.2999999999999998E-4</v>
      </c>
      <c r="AR173" s="129" t="s">
        <v>188</v>
      </c>
      <c r="AT173" s="129" t="s">
        <v>126</v>
      </c>
      <c r="AU173" s="129" t="s">
        <v>83</v>
      </c>
      <c r="AY173" s="130" t="s">
        <v>123</v>
      </c>
      <c r="BE173" s="131">
        <f t="shared" si="14"/>
        <v>0</v>
      </c>
      <c r="BF173" s="131">
        <f t="shared" si="15"/>
        <v>0</v>
      </c>
      <c r="BG173" s="131">
        <f t="shared" si="16"/>
        <v>0</v>
      </c>
      <c r="BH173" s="131">
        <f t="shared" si="17"/>
        <v>0</v>
      </c>
      <c r="BI173" s="131">
        <f t="shared" si="18"/>
        <v>0</v>
      </c>
      <c r="BJ173" s="130" t="s">
        <v>79</v>
      </c>
      <c r="BK173" s="131">
        <f t="shared" si="19"/>
        <v>0</v>
      </c>
      <c r="BL173" s="130" t="s">
        <v>188</v>
      </c>
      <c r="BM173" s="129" t="s">
        <v>276</v>
      </c>
    </row>
    <row r="174" spans="2:65" s="120" customFormat="1" ht="24.15" customHeight="1">
      <c r="B174" s="119"/>
      <c r="C174" s="132" t="s">
        <v>277</v>
      </c>
      <c r="D174" s="132" t="s">
        <v>126</v>
      </c>
      <c r="E174" s="133" t="s">
        <v>278</v>
      </c>
      <c r="F174" s="134" t="s">
        <v>279</v>
      </c>
      <c r="G174" s="135" t="s">
        <v>249</v>
      </c>
      <c r="H174" s="75"/>
      <c r="I174" s="74"/>
      <c r="J174" s="122">
        <f t="shared" si="10"/>
        <v>0</v>
      </c>
      <c r="K174" s="123"/>
      <c r="L174" s="119"/>
      <c r="M174" s="149" t="s">
        <v>1</v>
      </c>
      <c r="N174" s="150" t="s">
        <v>39</v>
      </c>
      <c r="P174" s="151">
        <f t="shared" si="11"/>
        <v>0</v>
      </c>
      <c r="Q174" s="151">
        <v>0</v>
      </c>
      <c r="R174" s="151">
        <f t="shared" si="12"/>
        <v>0</v>
      </c>
      <c r="S174" s="151">
        <v>0</v>
      </c>
      <c r="T174" s="152">
        <f t="shared" si="13"/>
        <v>0</v>
      </c>
      <c r="AR174" s="129" t="s">
        <v>188</v>
      </c>
      <c r="AT174" s="129" t="s">
        <v>126</v>
      </c>
      <c r="AU174" s="129" t="s">
        <v>83</v>
      </c>
      <c r="AY174" s="130" t="s">
        <v>123</v>
      </c>
      <c r="BE174" s="131">
        <f t="shared" si="14"/>
        <v>0</v>
      </c>
      <c r="BF174" s="131">
        <f t="shared" si="15"/>
        <v>0</v>
      </c>
      <c r="BG174" s="131">
        <f t="shared" si="16"/>
        <v>0</v>
      </c>
      <c r="BH174" s="131">
        <f t="shared" si="17"/>
        <v>0</v>
      </c>
      <c r="BI174" s="131">
        <f t="shared" si="18"/>
        <v>0</v>
      </c>
      <c r="BJ174" s="130" t="s">
        <v>79</v>
      </c>
      <c r="BK174" s="131">
        <f t="shared" si="19"/>
        <v>0</v>
      </c>
      <c r="BL174" s="130" t="s">
        <v>188</v>
      </c>
      <c r="BM174" s="129" t="s">
        <v>280</v>
      </c>
    </row>
    <row r="175" spans="2:65" s="138" customFormat="1" ht="22.75" customHeight="1">
      <c r="B175" s="137"/>
      <c r="D175" s="139" t="s">
        <v>73</v>
      </c>
      <c r="E175" s="147" t="s">
        <v>281</v>
      </c>
      <c r="F175" s="147" t="s">
        <v>282</v>
      </c>
      <c r="J175" s="148">
        <f>BK175</f>
        <v>0</v>
      </c>
      <c r="L175" s="137"/>
      <c r="M175" s="142"/>
      <c r="P175" s="143">
        <f>SUM(P176:P182)</f>
        <v>0</v>
      </c>
      <c r="R175" s="143">
        <f>SUM(R176:R182)</f>
        <v>0.39368799999999998</v>
      </c>
      <c r="T175" s="144">
        <f>SUM(T176:T182)</f>
        <v>0</v>
      </c>
      <c r="AR175" s="139" t="s">
        <v>83</v>
      </c>
      <c r="AT175" s="145" t="s">
        <v>73</v>
      </c>
      <c r="AU175" s="145" t="s">
        <v>79</v>
      </c>
      <c r="AY175" s="139" t="s">
        <v>123</v>
      </c>
      <c r="BK175" s="146">
        <f>SUM(BK176:BK182)</f>
        <v>0</v>
      </c>
    </row>
    <row r="176" spans="2:65" s="120" customFormat="1" ht="16.5" customHeight="1">
      <c r="B176" s="119"/>
      <c r="C176" s="132" t="s">
        <v>283</v>
      </c>
      <c r="D176" s="132" t="s">
        <v>126</v>
      </c>
      <c r="E176" s="133" t="s">
        <v>284</v>
      </c>
      <c r="F176" s="134" t="s">
        <v>285</v>
      </c>
      <c r="G176" s="135" t="s">
        <v>152</v>
      </c>
      <c r="H176" s="136">
        <v>12</v>
      </c>
      <c r="I176" s="74"/>
      <c r="J176" s="122">
        <f t="shared" ref="J176:J182" si="20">ROUND(I176*H176,2)</f>
        <v>0</v>
      </c>
      <c r="K176" s="123"/>
      <c r="L176" s="119"/>
      <c r="M176" s="149" t="s">
        <v>1</v>
      </c>
      <c r="N176" s="150" t="s">
        <v>39</v>
      </c>
      <c r="P176" s="151">
        <f t="shared" ref="P176:P182" si="21">O176*H176</f>
        <v>0</v>
      </c>
      <c r="Q176" s="151">
        <v>2.9999999999999997E-4</v>
      </c>
      <c r="R176" s="151">
        <f t="shared" ref="R176:R182" si="22">Q176*H176</f>
        <v>3.5999999999999999E-3</v>
      </c>
      <c r="S176" s="151">
        <v>0</v>
      </c>
      <c r="T176" s="152">
        <f t="shared" ref="T176:T182" si="23">S176*H176</f>
        <v>0</v>
      </c>
      <c r="AR176" s="129" t="s">
        <v>188</v>
      </c>
      <c r="AT176" s="129" t="s">
        <v>126</v>
      </c>
      <c r="AU176" s="129" t="s">
        <v>83</v>
      </c>
      <c r="AY176" s="130" t="s">
        <v>123</v>
      </c>
      <c r="BE176" s="131">
        <f t="shared" ref="BE176:BE182" si="24">IF(N176="základní",J176,0)</f>
        <v>0</v>
      </c>
      <c r="BF176" s="131">
        <f t="shared" ref="BF176:BF182" si="25">IF(N176="snížená",J176,0)</f>
        <v>0</v>
      </c>
      <c r="BG176" s="131">
        <f t="shared" ref="BG176:BG182" si="26">IF(N176="zákl. přenesená",J176,0)</f>
        <v>0</v>
      </c>
      <c r="BH176" s="131">
        <f t="shared" ref="BH176:BH182" si="27">IF(N176="sníž. přenesená",J176,0)</f>
        <v>0</v>
      </c>
      <c r="BI176" s="131">
        <f t="shared" ref="BI176:BI182" si="28">IF(N176="nulová",J176,0)</f>
        <v>0</v>
      </c>
      <c r="BJ176" s="130" t="s">
        <v>79</v>
      </c>
      <c r="BK176" s="131">
        <f t="shared" ref="BK176:BK182" si="29">ROUND(I176*H176,2)</f>
        <v>0</v>
      </c>
      <c r="BL176" s="130" t="s">
        <v>188</v>
      </c>
      <c r="BM176" s="129" t="s">
        <v>286</v>
      </c>
    </row>
    <row r="177" spans="2:65" s="120" customFormat="1" ht="37.75" customHeight="1">
      <c r="B177" s="119"/>
      <c r="C177" s="132" t="s">
        <v>287</v>
      </c>
      <c r="D177" s="132" t="s">
        <v>126</v>
      </c>
      <c r="E177" s="133" t="s">
        <v>288</v>
      </c>
      <c r="F177" s="134" t="s">
        <v>289</v>
      </c>
      <c r="G177" s="135" t="s">
        <v>152</v>
      </c>
      <c r="H177" s="136">
        <v>12</v>
      </c>
      <c r="I177" s="74"/>
      <c r="J177" s="122">
        <f t="shared" si="20"/>
        <v>0</v>
      </c>
      <c r="K177" s="123"/>
      <c r="L177" s="119"/>
      <c r="M177" s="149" t="s">
        <v>1</v>
      </c>
      <c r="N177" s="150" t="s">
        <v>39</v>
      </c>
      <c r="P177" s="151">
        <f t="shared" si="21"/>
        <v>0</v>
      </c>
      <c r="Q177" s="151">
        <v>6.0000000000000001E-3</v>
      </c>
      <c r="R177" s="151">
        <f t="shared" si="22"/>
        <v>7.2000000000000008E-2</v>
      </c>
      <c r="S177" s="151">
        <v>0</v>
      </c>
      <c r="T177" s="152">
        <f t="shared" si="23"/>
        <v>0</v>
      </c>
      <c r="AR177" s="129" t="s">
        <v>188</v>
      </c>
      <c r="AT177" s="129" t="s">
        <v>126</v>
      </c>
      <c r="AU177" s="129" t="s">
        <v>83</v>
      </c>
      <c r="AY177" s="130" t="s">
        <v>123</v>
      </c>
      <c r="BE177" s="131">
        <f t="shared" si="24"/>
        <v>0</v>
      </c>
      <c r="BF177" s="131">
        <f t="shared" si="25"/>
        <v>0</v>
      </c>
      <c r="BG177" s="131">
        <f t="shared" si="26"/>
        <v>0</v>
      </c>
      <c r="BH177" s="131">
        <f t="shared" si="27"/>
        <v>0</v>
      </c>
      <c r="BI177" s="131">
        <f t="shared" si="28"/>
        <v>0</v>
      </c>
      <c r="BJ177" s="130" t="s">
        <v>79</v>
      </c>
      <c r="BK177" s="131">
        <f t="shared" si="29"/>
        <v>0</v>
      </c>
      <c r="BL177" s="130" t="s">
        <v>188</v>
      </c>
      <c r="BM177" s="129" t="s">
        <v>290</v>
      </c>
    </row>
    <row r="178" spans="2:65" s="120" customFormat="1" ht="33" customHeight="1">
      <c r="B178" s="119"/>
      <c r="C178" s="158" t="s">
        <v>291</v>
      </c>
      <c r="D178" s="158" t="s">
        <v>292</v>
      </c>
      <c r="E178" s="159" t="s">
        <v>293</v>
      </c>
      <c r="F178" s="160" t="s">
        <v>294</v>
      </c>
      <c r="G178" s="161" t="s">
        <v>152</v>
      </c>
      <c r="H178" s="162">
        <v>13.2</v>
      </c>
      <c r="I178" s="76"/>
      <c r="J178" s="153">
        <f t="shared" si="20"/>
        <v>0</v>
      </c>
      <c r="K178" s="154"/>
      <c r="L178" s="155"/>
      <c r="M178" s="156" t="s">
        <v>1</v>
      </c>
      <c r="N178" s="157" t="s">
        <v>39</v>
      </c>
      <c r="P178" s="151">
        <f t="shared" si="21"/>
        <v>0</v>
      </c>
      <c r="Q178" s="151">
        <v>2.1999999999999999E-2</v>
      </c>
      <c r="R178" s="151">
        <f t="shared" si="22"/>
        <v>0.29039999999999999</v>
      </c>
      <c r="S178" s="151">
        <v>0</v>
      </c>
      <c r="T178" s="152">
        <f t="shared" si="23"/>
        <v>0</v>
      </c>
      <c r="AR178" s="129" t="s">
        <v>265</v>
      </c>
      <c r="AT178" s="129" t="s">
        <v>292</v>
      </c>
      <c r="AU178" s="129" t="s">
        <v>83</v>
      </c>
      <c r="AY178" s="130" t="s">
        <v>123</v>
      </c>
      <c r="BE178" s="131">
        <f t="shared" si="24"/>
        <v>0</v>
      </c>
      <c r="BF178" s="131">
        <f t="shared" si="25"/>
        <v>0</v>
      </c>
      <c r="BG178" s="131">
        <f t="shared" si="26"/>
        <v>0</v>
      </c>
      <c r="BH178" s="131">
        <f t="shared" si="27"/>
        <v>0</v>
      </c>
      <c r="BI178" s="131">
        <f t="shared" si="28"/>
        <v>0</v>
      </c>
      <c r="BJ178" s="130" t="s">
        <v>79</v>
      </c>
      <c r="BK178" s="131">
        <f t="shared" si="29"/>
        <v>0</v>
      </c>
      <c r="BL178" s="130" t="s">
        <v>188</v>
      </c>
      <c r="BM178" s="129" t="s">
        <v>295</v>
      </c>
    </row>
    <row r="179" spans="2:65" s="120" customFormat="1" ht="24.15" customHeight="1">
      <c r="B179" s="119"/>
      <c r="C179" s="132" t="s">
        <v>296</v>
      </c>
      <c r="D179" s="132" t="s">
        <v>126</v>
      </c>
      <c r="E179" s="133" t="s">
        <v>297</v>
      </c>
      <c r="F179" s="134" t="s">
        <v>298</v>
      </c>
      <c r="G179" s="135" t="s">
        <v>152</v>
      </c>
      <c r="H179" s="136">
        <v>12</v>
      </c>
      <c r="I179" s="74"/>
      <c r="J179" s="122">
        <f t="shared" si="20"/>
        <v>0</v>
      </c>
      <c r="K179" s="123"/>
      <c r="L179" s="119"/>
      <c r="M179" s="149" t="s">
        <v>1</v>
      </c>
      <c r="N179" s="150" t="s">
        <v>39</v>
      </c>
      <c r="P179" s="151">
        <f t="shared" si="21"/>
        <v>0</v>
      </c>
      <c r="Q179" s="151">
        <v>1.5E-3</v>
      </c>
      <c r="R179" s="151">
        <f t="shared" si="22"/>
        <v>1.8000000000000002E-2</v>
      </c>
      <c r="S179" s="151">
        <v>0</v>
      </c>
      <c r="T179" s="152">
        <f t="shared" si="23"/>
        <v>0</v>
      </c>
      <c r="AR179" s="129" t="s">
        <v>188</v>
      </c>
      <c r="AT179" s="129" t="s">
        <v>126</v>
      </c>
      <c r="AU179" s="129" t="s">
        <v>83</v>
      </c>
      <c r="AY179" s="130" t="s">
        <v>123</v>
      </c>
      <c r="BE179" s="131">
        <f t="shared" si="24"/>
        <v>0</v>
      </c>
      <c r="BF179" s="131">
        <f t="shared" si="25"/>
        <v>0</v>
      </c>
      <c r="BG179" s="131">
        <f t="shared" si="26"/>
        <v>0</v>
      </c>
      <c r="BH179" s="131">
        <f t="shared" si="27"/>
        <v>0</v>
      </c>
      <c r="BI179" s="131">
        <f t="shared" si="28"/>
        <v>0</v>
      </c>
      <c r="BJ179" s="130" t="s">
        <v>79</v>
      </c>
      <c r="BK179" s="131">
        <f t="shared" si="29"/>
        <v>0</v>
      </c>
      <c r="BL179" s="130" t="s">
        <v>188</v>
      </c>
      <c r="BM179" s="129" t="s">
        <v>299</v>
      </c>
    </row>
    <row r="180" spans="2:65" s="120" customFormat="1" ht="16.5" customHeight="1">
      <c r="B180" s="119"/>
      <c r="C180" s="132" t="s">
        <v>300</v>
      </c>
      <c r="D180" s="132" t="s">
        <v>126</v>
      </c>
      <c r="E180" s="133" t="s">
        <v>301</v>
      </c>
      <c r="F180" s="134" t="s">
        <v>302</v>
      </c>
      <c r="G180" s="135" t="s">
        <v>138</v>
      </c>
      <c r="H180" s="136">
        <v>6.4</v>
      </c>
      <c r="I180" s="74"/>
      <c r="J180" s="122">
        <f t="shared" si="20"/>
        <v>0</v>
      </c>
      <c r="K180" s="123"/>
      <c r="L180" s="119"/>
      <c r="M180" s="149" t="s">
        <v>1</v>
      </c>
      <c r="N180" s="150" t="s">
        <v>39</v>
      </c>
      <c r="P180" s="151">
        <f t="shared" si="21"/>
        <v>0</v>
      </c>
      <c r="Q180" s="151">
        <v>1.42E-3</v>
      </c>
      <c r="R180" s="151">
        <f t="shared" si="22"/>
        <v>9.0880000000000006E-3</v>
      </c>
      <c r="S180" s="151">
        <v>0</v>
      </c>
      <c r="T180" s="152">
        <f t="shared" si="23"/>
        <v>0</v>
      </c>
      <c r="AR180" s="129" t="s">
        <v>188</v>
      </c>
      <c r="AT180" s="129" t="s">
        <v>126</v>
      </c>
      <c r="AU180" s="129" t="s">
        <v>83</v>
      </c>
      <c r="AY180" s="130" t="s">
        <v>123</v>
      </c>
      <c r="BE180" s="131">
        <f t="shared" si="24"/>
        <v>0</v>
      </c>
      <c r="BF180" s="131">
        <f t="shared" si="25"/>
        <v>0</v>
      </c>
      <c r="BG180" s="131">
        <f t="shared" si="26"/>
        <v>0</v>
      </c>
      <c r="BH180" s="131">
        <f t="shared" si="27"/>
        <v>0</v>
      </c>
      <c r="BI180" s="131">
        <f t="shared" si="28"/>
        <v>0</v>
      </c>
      <c r="BJ180" s="130" t="s">
        <v>79</v>
      </c>
      <c r="BK180" s="131">
        <f t="shared" si="29"/>
        <v>0</v>
      </c>
      <c r="BL180" s="130" t="s">
        <v>188</v>
      </c>
      <c r="BM180" s="129" t="s">
        <v>303</v>
      </c>
    </row>
    <row r="181" spans="2:65" s="120" customFormat="1" ht="24.15" customHeight="1">
      <c r="B181" s="119"/>
      <c r="C181" s="132" t="s">
        <v>304</v>
      </c>
      <c r="D181" s="132" t="s">
        <v>126</v>
      </c>
      <c r="E181" s="133" t="s">
        <v>305</v>
      </c>
      <c r="F181" s="134" t="s">
        <v>306</v>
      </c>
      <c r="G181" s="135" t="s">
        <v>152</v>
      </c>
      <c r="H181" s="136">
        <v>12</v>
      </c>
      <c r="I181" s="74"/>
      <c r="J181" s="122">
        <f t="shared" si="20"/>
        <v>0</v>
      </c>
      <c r="K181" s="123"/>
      <c r="L181" s="119"/>
      <c r="M181" s="149" t="s">
        <v>1</v>
      </c>
      <c r="N181" s="150" t="s">
        <v>39</v>
      </c>
      <c r="P181" s="151">
        <f t="shared" si="21"/>
        <v>0</v>
      </c>
      <c r="Q181" s="151">
        <v>5.0000000000000002E-5</v>
      </c>
      <c r="R181" s="151">
        <f t="shared" si="22"/>
        <v>6.0000000000000006E-4</v>
      </c>
      <c r="S181" s="151">
        <v>0</v>
      </c>
      <c r="T181" s="152">
        <f t="shared" si="23"/>
        <v>0</v>
      </c>
      <c r="AR181" s="129" t="s">
        <v>188</v>
      </c>
      <c r="AT181" s="129" t="s">
        <v>126</v>
      </c>
      <c r="AU181" s="129" t="s">
        <v>83</v>
      </c>
      <c r="AY181" s="130" t="s">
        <v>123</v>
      </c>
      <c r="BE181" s="131">
        <f t="shared" si="24"/>
        <v>0</v>
      </c>
      <c r="BF181" s="131">
        <f t="shared" si="25"/>
        <v>0</v>
      </c>
      <c r="BG181" s="131">
        <f t="shared" si="26"/>
        <v>0</v>
      </c>
      <c r="BH181" s="131">
        <f t="shared" si="27"/>
        <v>0</v>
      </c>
      <c r="BI181" s="131">
        <f t="shared" si="28"/>
        <v>0</v>
      </c>
      <c r="BJ181" s="130" t="s">
        <v>79</v>
      </c>
      <c r="BK181" s="131">
        <f t="shared" si="29"/>
        <v>0</v>
      </c>
      <c r="BL181" s="130" t="s">
        <v>188</v>
      </c>
      <c r="BM181" s="129" t="s">
        <v>307</v>
      </c>
    </row>
    <row r="182" spans="2:65" s="120" customFormat="1" ht="24.15" customHeight="1">
      <c r="B182" s="119"/>
      <c r="C182" s="132" t="s">
        <v>308</v>
      </c>
      <c r="D182" s="132" t="s">
        <v>126</v>
      </c>
      <c r="E182" s="133" t="s">
        <v>309</v>
      </c>
      <c r="F182" s="134" t="s">
        <v>310</v>
      </c>
      <c r="G182" s="135" t="s">
        <v>249</v>
      </c>
      <c r="H182" s="75"/>
      <c r="I182" s="74"/>
      <c r="J182" s="122">
        <f t="shared" si="20"/>
        <v>0</v>
      </c>
      <c r="K182" s="123"/>
      <c r="L182" s="119"/>
      <c r="M182" s="149" t="s">
        <v>1</v>
      </c>
      <c r="N182" s="150" t="s">
        <v>39</v>
      </c>
      <c r="P182" s="151">
        <f t="shared" si="21"/>
        <v>0</v>
      </c>
      <c r="Q182" s="151">
        <v>0</v>
      </c>
      <c r="R182" s="151">
        <f t="shared" si="22"/>
        <v>0</v>
      </c>
      <c r="S182" s="151">
        <v>0</v>
      </c>
      <c r="T182" s="152">
        <f t="shared" si="23"/>
        <v>0</v>
      </c>
      <c r="AR182" s="129" t="s">
        <v>188</v>
      </c>
      <c r="AT182" s="129" t="s">
        <v>126</v>
      </c>
      <c r="AU182" s="129" t="s">
        <v>83</v>
      </c>
      <c r="AY182" s="130" t="s">
        <v>123</v>
      </c>
      <c r="BE182" s="131">
        <f t="shared" si="24"/>
        <v>0</v>
      </c>
      <c r="BF182" s="131">
        <f t="shared" si="25"/>
        <v>0</v>
      </c>
      <c r="BG182" s="131">
        <f t="shared" si="26"/>
        <v>0</v>
      </c>
      <c r="BH182" s="131">
        <f t="shared" si="27"/>
        <v>0</v>
      </c>
      <c r="BI182" s="131">
        <f t="shared" si="28"/>
        <v>0</v>
      </c>
      <c r="BJ182" s="130" t="s">
        <v>79</v>
      </c>
      <c r="BK182" s="131">
        <f t="shared" si="29"/>
        <v>0</v>
      </c>
      <c r="BL182" s="130" t="s">
        <v>188</v>
      </c>
      <c r="BM182" s="129" t="s">
        <v>311</v>
      </c>
    </row>
    <row r="183" spans="2:65" s="138" customFormat="1" ht="22.75" customHeight="1">
      <c r="B183" s="137"/>
      <c r="D183" s="139" t="s">
        <v>73</v>
      </c>
      <c r="E183" s="147" t="s">
        <v>312</v>
      </c>
      <c r="F183" s="147" t="s">
        <v>313</v>
      </c>
      <c r="J183" s="148">
        <f>BK183</f>
        <v>0</v>
      </c>
      <c r="L183" s="137"/>
      <c r="M183" s="142"/>
      <c r="P183" s="143">
        <f>SUM(P184:P187)</f>
        <v>0</v>
      </c>
      <c r="R183" s="143">
        <f>SUM(R184:R187)</f>
        <v>1.47E-2</v>
      </c>
      <c r="T183" s="144">
        <f>SUM(T184:T187)</f>
        <v>0.47360000000000002</v>
      </c>
      <c r="AR183" s="139" t="s">
        <v>83</v>
      </c>
      <c r="AT183" s="145" t="s">
        <v>73</v>
      </c>
      <c r="AU183" s="145" t="s">
        <v>79</v>
      </c>
      <c r="AY183" s="139" t="s">
        <v>123</v>
      </c>
      <c r="BK183" s="146">
        <f>SUM(BK184:BK187)</f>
        <v>0</v>
      </c>
    </row>
    <row r="184" spans="2:65" s="120" customFormat="1" ht="24.15" customHeight="1">
      <c r="B184" s="119"/>
      <c r="C184" s="132" t="s">
        <v>314</v>
      </c>
      <c r="D184" s="132" t="s">
        <v>126</v>
      </c>
      <c r="E184" s="133" t="s">
        <v>315</v>
      </c>
      <c r="F184" s="134" t="s">
        <v>316</v>
      </c>
      <c r="G184" s="135" t="s">
        <v>152</v>
      </c>
      <c r="H184" s="136">
        <v>2.56</v>
      </c>
      <c r="I184" s="74"/>
      <c r="J184" s="122">
        <f>ROUND(I184*H184,2)</f>
        <v>0</v>
      </c>
      <c r="K184" s="123"/>
      <c r="L184" s="119"/>
      <c r="M184" s="149" t="s">
        <v>1</v>
      </c>
      <c r="N184" s="150" t="s">
        <v>39</v>
      </c>
      <c r="P184" s="151">
        <f>O184*H184</f>
        <v>0</v>
      </c>
      <c r="Q184" s="151">
        <v>0</v>
      </c>
      <c r="R184" s="151">
        <f>Q184*H184</f>
        <v>0</v>
      </c>
      <c r="S184" s="151">
        <v>0.185</v>
      </c>
      <c r="T184" s="152">
        <f>S184*H184</f>
        <v>0.47360000000000002</v>
      </c>
      <c r="AR184" s="129" t="s">
        <v>188</v>
      </c>
      <c r="AT184" s="129" t="s">
        <v>126</v>
      </c>
      <c r="AU184" s="129" t="s">
        <v>83</v>
      </c>
      <c r="AY184" s="130" t="s">
        <v>123</v>
      </c>
      <c r="BE184" s="131">
        <f>IF(N184="základní",J184,0)</f>
        <v>0</v>
      </c>
      <c r="BF184" s="131">
        <f>IF(N184="snížená",J184,0)</f>
        <v>0</v>
      </c>
      <c r="BG184" s="131">
        <f>IF(N184="zákl. přenesená",J184,0)</f>
        <v>0</v>
      </c>
      <c r="BH184" s="131">
        <f>IF(N184="sníž. přenesená",J184,0)</f>
        <v>0</v>
      </c>
      <c r="BI184" s="131">
        <f>IF(N184="nulová",J184,0)</f>
        <v>0</v>
      </c>
      <c r="BJ184" s="130" t="s">
        <v>79</v>
      </c>
      <c r="BK184" s="131">
        <f>ROUND(I184*H184,2)</f>
        <v>0</v>
      </c>
      <c r="BL184" s="130" t="s">
        <v>188</v>
      </c>
      <c r="BM184" s="129" t="s">
        <v>317</v>
      </c>
    </row>
    <row r="185" spans="2:65" s="120" customFormat="1" ht="24.15" customHeight="1">
      <c r="B185" s="119"/>
      <c r="C185" s="132" t="s">
        <v>318</v>
      </c>
      <c r="D185" s="132" t="s">
        <v>126</v>
      </c>
      <c r="E185" s="133" t="s">
        <v>319</v>
      </c>
      <c r="F185" s="134" t="s">
        <v>320</v>
      </c>
      <c r="G185" s="135" t="s">
        <v>152</v>
      </c>
      <c r="H185" s="136">
        <v>1.5</v>
      </c>
      <c r="I185" s="74"/>
      <c r="J185" s="122">
        <f>ROUND(I185*H185,2)</f>
        <v>0</v>
      </c>
      <c r="K185" s="123"/>
      <c r="L185" s="119"/>
      <c r="M185" s="149" t="s">
        <v>1</v>
      </c>
      <c r="N185" s="150" t="s">
        <v>39</v>
      </c>
      <c r="P185" s="151">
        <f>O185*H185</f>
        <v>0</v>
      </c>
      <c r="Q185" s="151">
        <v>9.4999999999999998E-3</v>
      </c>
      <c r="R185" s="151">
        <f>Q185*H185</f>
        <v>1.4249999999999999E-2</v>
      </c>
      <c r="S185" s="151">
        <v>0</v>
      </c>
      <c r="T185" s="152">
        <f>S185*H185</f>
        <v>0</v>
      </c>
      <c r="AR185" s="129" t="s">
        <v>188</v>
      </c>
      <c r="AT185" s="129" t="s">
        <v>126</v>
      </c>
      <c r="AU185" s="129" t="s">
        <v>83</v>
      </c>
      <c r="AY185" s="130" t="s">
        <v>123</v>
      </c>
      <c r="BE185" s="131">
        <f>IF(N185="základní",J185,0)</f>
        <v>0</v>
      </c>
      <c r="BF185" s="131">
        <f>IF(N185="snížená",J185,0)</f>
        <v>0</v>
      </c>
      <c r="BG185" s="131">
        <f>IF(N185="zákl. přenesená",J185,0)</f>
        <v>0</v>
      </c>
      <c r="BH185" s="131">
        <f>IF(N185="sníž. přenesená",J185,0)</f>
        <v>0</v>
      </c>
      <c r="BI185" s="131">
        <f>IF(N185="nulová",J185,0)</f>
        <v>0</v>
      </c>
      <c r="BJ185" s="130" t="s">
        <v>79</v>
      </c>
      <c r="BK185" s="131">
        <f>ROUND(I185*H185,2)</f>
        <v>0</v>
      </c>
      <c r="BL185" s="130" t="s">
        <v>188</v>
      </c>
      <c r="BM185" s="129" t="s">
        <v>321</v>
      </c>
    </row>
    <row r="186" spans="2:65" s="120" customFormat="1" ht="16.5" customHeight="1">
      <c r="B186" s="119"/>
      <c r="C186" s="132" t="s">
        <v>322</v>
      </c>
      <c r="D186" s="132" t="s">
        <v>126</v>
      </c>
      <c r="E186" s="133" t="s">
        <v>323</v>
      </c>
      <c r="F186" s="134" t="s">
        <v>324</v>
      </c>
      <c r="G186" s="135" t="s">
        <v>152</v>
      </c>
      <c r="H186" s="136">
        <v>1.5</v>
      </c>
      <c r="I186" s="74"/>
      <c r="J186" s="122">
        <f>ROUND(I186*H186,2)</f>
        <v>0</v>
      </c>
      <c r="K186" s="123"/>
      <c r="L186" s="119"/>
      <c r="M186" s="149" t="s">
        <v>1</v>
      </c>
      <c r="N186" s="150" t="s">
        <v>39</v>
      </c>
      <c r="P186" s="151">
        <f>O186*H186</f>
        <v>0</v>
      </c>
      <c r="Q186" s="151">
        <v>2.9999999999999997E-4</v>
      </c>
      <c r="R186" s="151">
        <f>Q186*H186</f>
        <v>4.4999999999999999E-4</v>
      </c>
      <c r="S186" s="151">
        <v>0</v>
      </c>
      <c r="T186" s="152">
        <f>S186*H186</f>
        <v>0</v>
      </c>
      <c r="AR186" s="129" t="s">
        <v>188</v>
      </c>
      <c r="AT186" s="129" t="s">
        <v>126</v>
      </c>
      <c r="AU186" s="129" t="s">
        <v>83</v>
      </c>
      <c r="AY186" s="130" t="s">
        <v>123</v>
      </c>
      <c r="BE186" s="131">
        <f>IF(N186="základní",J186,0)</f>
        <v>0</v>
      </c>
      <c r="BF186" s="131">
        <f>IF(N186="snížená",J186,0)</f>
        <v>0</v>
      </c>
      <c r="BG186" s="131">
        <f>IF(N186="zákl. přenesená",J186,0)</f>
        <v>0</v>
      </c>
      <c r="BH186" s="131">
        <f>IF(N186="sníž. přenesená",J186,0)</f>
        <v>0</v>
      </c>
      <c r="BI186" s="131">
        <f>IF(N186="nulová",J186,0)</f>
        <v>0</v>
      </c>
      <c r="BJ186" s="130" t="s">
        <v>79</v>
      </c>
      <c r="BK186" s="131">
        <f>ROUND(I186*H186,2)</f>
        <v>0</v>
      </c>
      <c r="BL186" s="130" t="s">
        <v>188</v>
      </c>
      <c r="BM186" s="129" t="s">
        <v>325</v>
      </c>
    </row>
    <row r="187" spans="2:65" s="120" customFormat="1" ht="24.15" customHeight="1">
      <c r="B187" s="119"/>
      <c r="C187" s="132" t="s">
        <v>326</v>
      </c>
      <c r="D187" s="132" t="s">
        <v>126</v>
      </c>
      <c r="E187" s="133" t="s">
        <v>327</v>
      </c>
      <c r="F187" s="134" t="s">
        <v>328</v>
      </c>
      <c r="G187" s="135" t="s">
        <v>249</v>
      </c>
      <c r="H187" s="75"/>
      <c r="I187" s="74"/>
      <c r="J187" s="122">
        <f>ROUND(I187*H187,2)</f>
        <v>0</v>
      </c>
      <c r="K187" s="123"/>
      <c r="L187" s="119"/>
      <c r="M187" s="149" t="s">
        <v>1</v>
      </c>
      <c r="N187" s="150" t="s">
        <v>39</v>
      </c>
      <c r="P187" s="151">
        <f>O187*H187</f>
        <v>0</v>
      </c>
      <c r="Q187" s="151">
        <v>0</v>
      </c>
      <c r="R187" s="151">
        <f>Q187*H187</f>
        <v>0</v>
      </c>
      <c r="S187" s="151">
        <v>0</v>
      </c>
      <c r="T187" s="152">
        <f>S187*H187</f>
        <v>0</v>
      </c>
      <c r="AR187" s="129" t="s">
        <v>188</v>
      </c>
      <c r="AT187" s="129" t="s">
        <v>126</v>
      </c>
      <c r="AU187" s="129" t="s">
        <v>83</v>
      </c>
      <c r="AY187" s="130" t="s">
        <v>123</v>
      </c>
      <c r="BE187" s="131">
        <f>IF(N187="základní",J187,0)</f>
        <v>0</v>
      </c>
      <c r="BF187" s="131">
        <f>IF(N187="snížená",J187,0)</f>
        <v>0</v>
      </c>
      <c r="BG187" s="131">
        <f>IF(N187="zákl. přenesená",J187,0)</f>
        <v>0</v>
      </c>
      <c r="BH187" s="131">
        <f>IF(N187="sníž. přenesená",J187,0)</f>
        <v>0</v>
      </c>
      <c r="BI187" s="131">
        <f>IF(N187="nulová",J187,0)</f>
        <v>0</v>
      </c>
      <c r="BJ187" s="130" t="s">
        <v>79</v>
      </c>
      <c r="BK187" s="131">
        <f>ROUND(I187*H187,2)</f>
        <v>0</v>
      </c>
      <c r="BL187" s="130" t="s">
        <v>188</v>
      </c>
      <c r="BM187" s="129" t="s">
        <v>329</v>
      </c>
    </row>
    <row r="188" spans="2:65" s="138" customFormat="1" ht="22.75" customHeight="1">
      <c r="B188" s="137"/>
      <c r="D188" s="139" t="s">
        <v>73</v>
      </c>
      <c r="E188" s="147" t="s">
        <v>330</v>
      </c>
      <c r="F188" s="147" t="s">
        <v>331</v>
      </c>
      <c r="J188" s="148">
        <f>BK188</f>
        <v>0</v>
      </c>
      <c r="L188" s="137"/>
      <c r="M188" s="142"/>
      <c r="P188" s="143">
        <f>SUM(P189:P190)</f>
        <v>0</v>
      </c>
      <c r="R188" s="143">
        <f>SUM(R189:R190)</f>
        <v>7.4999999999999997E-3</v>
      </c>
      <c r="T188" s="144">
        <f>SUM(T189:T190)</f>
        <v>0</v>
      </c>
      <c r="AR188" s="139" t="s">
        <v>83</v>
      </c>
      <c r="AT188" s="145" t="s">
        <v>73</v>
      </c>
      <c r="AU188" s="145" t="s">
        <v>79</v>
      </c>
      <c r="AY188" s="139" t="s">
        <v>123</v>
      </c>
      <c r="BK188" s="146">
        <f>SUM(BK189:BK190)</f>
        <v>0</v>
      </c>
    </row>
    <row r="189" spans="2:65" s="120" customFormat="1" ht="24.15" customHeight="1">
      <c r="B189" s="119"/>
      <c r="C189" s="132" t="s">
        <v>332</v>
      </c>
      <c r="D189" s="132" t="s">
        <v>126</v>
      </c>
      <c r="E189" s="133" t="s">
        <v>333</v>
      </c>
      <c r="F189" s="134" t="s">
        <v>334</v>
      </c>
      <c r="G189" s="135" t="s">
        <v>152</v>
      </c>
      <c r="H189" s="136">
        <v>15</v>
      </c>
      <c r="I189" s="74"/>
      <c r="J189" s="122">
        <f>ROUND(I189*H189,2)</f>
        <v>0</v>
      </c>
      <c r="K189" s="123"/>
      <c r="L189" s="119"/>
      <c r="M189" s="149" t="s">
        <v>1</v>
      </c>
      <c r="N189" s="150" t="s">
        <v>39</v>
      </c>
      <c r="P189" s="151">
        <f>O189*H189</f>
        <v>0</v>
      </c>
      <c r="Q189" s="151">
        <v>2.1000000000000001E-4</v>
      </c>
      <c r="R189" s="151">
        <f>Q189*H189</f>
        <v>3.15E-3</v>
      </c>
      <c r="S189" s="151">
        <v>0</v>
      </c>
      <c r="T189" s="152">
        <f>S189*H189</f>
        <v>0</v>
      </c>
      <c r="AR189" s="129" t="s">
        <v>188</v>
      </c>
      <c r="AT189" s="129" t="s">
        <v>126</v>
      </c>
      <c r="AU189" s="129" t="s">
        <v>83</v>
      </c>
      <c r="AY189" s="130" t="s">
        <v>123</v>
      </c>
      <c r="BE189" s="131">
        <f>IF(N189="základní",J189,0)</f>
        <v>0</v>
      </c>
      <c r="BF189" s="131">
        <f>IF(N189="snížená",J189,0)</f>
        <v>0</v>
      </c>
      <c r="BG189" s="131">
        <f>IF(N189="zákl. přenesená",J189,0)</f>
        <v>0</v>
      </c>
      <c r="BH189" s="131">
        <f>IF(N189="sníž. přenesená",J189,0)</f>
        <v>0</v>
      </c>
      <c r="BI189" s="131">
        <f>IF(N189="nulová",J189,0)</f>
        <v>0</v>
      </c>
      <c r="BJ189" s="130" t="s">
        <v>79</v>
      </c>
      <c r="BK189" s="131">
        <f>ROUND(I189*H189,2)</f>
        <v>0</v>
      </c>
      <c r="BL189" s="130" t="s">
        <v>188</v>
      </c>
      <c r="BM189" s="129" t="s">
        <v>335</v>
      </c>
    </row>
    <row r="190" spans="2:65" s="120" customFormat="1" ht="24.15" customHeight="1">
      <c r="B190" s="119"/>
      <c r="C190" s="132" t="s">
        <v>336</v>
      </c>
      <c r="D190" s="132" t="s">
        <v>126</v>
      </c>
      <c r="E190" s="133" t="s">
        <v>337</v>
      </c>
      <c r="F190" s="134" t="s">
        <v>338</v>
      </c>
      <c r="G190" s="135" t="s">
        <v>152</v>
      </c>
      <c r="H190" s="136">
        <v>15</v>
      </c>
      <c r="I190" s="74"/>
      <c r="J190" s="122">
        <f>ROUND(I190*H190,2)</f>
        <v>0</v>
      </c>
      <c r="K190" s="123"/>
      <c r="L190" s="119"/>
      <c r="M190" s="149" t="s">
        <v>1</v>
      </c>
      <c r="N190" s="150" t="s">
        <v>39</v>
      </c>
      <c r="P190" s="151">
        <f>O190*H190</f>
        <v>0</v>
      </c>
      <c r="Q190" s="151">
        <v>2.9E-4</v>
      </c>
      <c r="R190" s="151">
        <f>Q190*H190</f>
        <v>4.3499999999999997E-3</v>
      </c>
      <c r="S190" s="151">
        <v>0</v>
      </c>
      <c r="T190" s="152">
        <f>S190*H190</f>
        <v>0</v>
      </c>
      <c r="AR190" s="129" t="s">
        <v>188</v>
      </c>
      <c r="AT190" s="129" t="s">
        <v>126</v>
      </c>
      <c r="AU190" s="129" t="s">
        <v>83</v>
      </c>
      <c r="AY190" s="130" t="s">
        <v>123</v>
      </c>
      <c r="BE190" s="131">
        <f>IF(N190="základní",J190,0)</f>
        <v>0</v>
      </c>
      <c r="BF190" s="131">
        <f>IF(N190="snížená",J190,0)</f>
        <v>0</v>
      </c>
      <c r="BG190" s="131">
        <f>IF(N190="zákl. přenesená",J190,0)</f>
        <v>0</v>
      </c>
      <c r="BH190" s="131">
        <f>IF(N190="sníž. přenesená",J190,0)</f>
        <v>0</v>
      </c>
      <c r="BI190" s="131">
        <f>IF(N190="nulová",J190,0)</f>
        <v>0</v>
      </c>
      <c r="BJ190" s="130" t="s">
        <v>79</v>
      </c>
      <c r="BK190" s="131">
        <f>ROUND(I190*H190,2)</f>
        <v>0</v>
      </c>
      <c r="BL190" s="130" t="s">
        <v>188</v>
      </c>
      <c r="BM190" s="129" t="s">
        <v>339</v>
      </c>
    </row>
    <row r="191" spans="2:65" s="138" customFormat="1" ht="25.9" customHeight="1">
      <c r="B191" s="137"/>
      <c r="D191" s="139" t="s">
        <v>73</v>
      </c>
      <c r="E191" s="140" t="s">
        <v>340</v>
      </c>
      <c r="F191" s="140" t="s">
        <v>341</v>
      </c>
      <c r="J191" s="141">
        <f>BK191</f>
        <v>0</v>
      </c>
      <c r="L191" s="137"/>
      <c r="M191" s="142"/>
      <c r="P191" s="143">
        <f>P192</f>
        <v>0</v>
      </c>
      <c r="R191" s="143">
        <f>R192</f>
        <v>0</v>
      </c>
      <c r="T191" s="144">
        <f>T192</f>
        <v>0</v>
      </c>
      <c r="AR191" s="139" t="s">
        <v>144</v>
      </c>
      <c r="AT191" s="145" t="s">
        <v>73</v>
      </c>
      <c r="AU191" s="145" t="s">
        <v>74</v>
      </c>
      <c r="AY191" s="139" t="s">
        <v>123</v>
      </c>
      <c r="BK191" s="146">
        <f>BK192</f>
        <v>0</v>
      </c>
    </row>
    <row r="192" spans="2:65" s="138" customFormat="1" ht="22.75" customHeight="1">
      <c r="B192" s="137"/>
      <c r="D192" s="139" t="s">
        <v>73</v>
      </c>
      <c r="E192" s="147" t="s">
        <v>342</v>
      </c>
      <c r="F192" s="147" t="s">
        <v>343</v>
      </c>
      <c r="J192" s="148">
        <f>BK192</f>
        <v>0</v>
      </c>
      <c r="L192" s="137"/>
      <c r="M192" s="142"/>
      <c r="P192" s="143">
        <f>P193</f>
        <v>0</v>
      </c>
      <c r="R192" s="143">
        <f>R193</f>
        <v>0</v>
      </c>
      <c r="T192" s="144">
        <f>T193</f>
        <v>0</v>
      </c>
      <c r="AR192" s="139" t="s">
        <v>144</v>
      </c>
      <c r="AT192" s="145" t="s">
        <v>73</v>
      </c>
      <c r="AU192" s="145" t="s">
        <v>79</v>
      </c>
      <c r="AY192" s="139" t="s">
        <v>123</v>
      </c>
      <c r="BK192" s="146">
        <f>BK193</f>
        <v>0</v>
      </c>
    </row>
    <row r="193" spans="2:65" s="120" customFormat="1" ht="16.5" customHeight="1">
      <c r="B193" s="119"/>
      <c r="C193" s="132" t="s">
        <v>344</v>
      </c>
      <c r="D193" s="132" t="s">
        <v>126</v>
      </c>
      <c r="E193" s="133" t="s">
        <v>345</v>
      </c>
      <c r="F193" s="134" t="s">
        <v>346</v>
      </c>
      <c r="G193" s="135" t="s">
        <v>347</v>
      </c>
      <c r="H193" s="136">
        <v>1</v>
      </c>
      <c r="I193" s="74"/>
      <c r="J193" s="122">
        <f>ROUND(I193*H193,2)</f>
        <v>0</v>
      </c>
      <c r="K193" s="123"/>
      <c r="L193" s="119"/>
      <c r="M193" s="124" t="s">
        <v>1</v>
      </c>
      <c r="N193" s="125" t="s">
        <v>39</v>
      </c>
      <c r="O193" s="126"/>
      <c r="P193" s="127">
        <f>O193*H193</f>
        <v>0</v>
      </c>
      <c r="Q193" s="127">
        <v>0</v>
      </c>
      <c r="R193" s="127">
        <f>Q193*H193</f>
        <v>0</v>
      </c>
      <c r="S193" s="127">
        <v>0</v>
      </c>
      <c r="T193" s="128">
        <f>S193*H193</f>
        <v>0</v>
      </c>
      <c r="AR193" s="129" t="s">
        <v>348</v>
      </c>
      <c r="AT193" s="129" t="s">
        <v>126</v>
      </c>
      <c r="AU193" s="129" t="s">
        <v>83</v>
      </c>
      <c r="AY193" s="130" t="s">
        <v>123</v>
      </c>
      <c r="BE193" s="131">
        <f>IF(N193="základní",J193,0)</f>
        <v>0</v>
      </c>
      <c r="BF193" s="131">
        <f>IF(N193="snížená",J193,0)</f>
        <v>0</v>
      </c>
      <c r="BG193" s="131">
        <f>IF(N193="zákl. přenesená",J193,0)</f>
        <v>0</v>
      </c>
      <c r="BH193" s="131">
        <f>IF(N193="sníž. přenesená",J193,0)</f>
        <v>0</v>
      </c>
      <c r="BI193" s="131">
        <f>IF(N193="nulová",J193,0)</f>
        <v>0</v>
      </c>
      <c r="BJ193" s="130" t="s">
        <v>79</v>
      </c>
      <c r="BK193" s="131">
        <f>ROUND(I193*H193,2)</f>
        <v>0</v>
      </c>
      <c r="BL193" s="130" t="s">
        <v>348</v>
      </c>
      <c r="BM193" s="129" t="s">
        <v>349</v>
      </c>
    </row>
    <row r="194" spans="2:65" s="120" customFormat="1" ht="7" customHeight="1">
      <c r="B194" s="117"/>
      <c r="C194" s="118"/>
      <c r="D194" s="118"/>
      <c r="E194" s="118"/>
      <c r="F194" s="118"/>
      <c r="G194" s="118"/>
      <c r="H194" s="118"/>
      <c r="I194" s="118"/>
      <c r="J194" s="118"/>
      <c r="K194" s="118"/>
      <c r="L194" s="119"/>
    </row>
  </sheetData>
  <sheetProtection algorithmName="SHA-512" hashValue="1XAploCd846lqj/p8RyfkGbhjachbUG0VdiKoENvmbKtHrNb9yfgaWWVvQHvw2aC1LmvCbGONYMsRzPGXoJyMA==" saltValue="0WEMMQz+uphwRW6p1ABUZg==" spinCount="100000" sheet="1" objects="1" scenarios="1"/>
  <autoFilter ref="C129:K193" xr:uid="{00000000-0009-0000-0000-000001000000}"/>
  <mergeCells count="9">
    <mergeCell ref="E87:H87"/>
    <mergeCell ref="E120:H120"/>
    <mergeCell ref="E122:H12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55"/>
  <sheetViews>
    <sheetView showGridLines="0" workbookViewId="0">
      <selection activeCell="J30" sqref="J30"/>
    </sheetView>
  </sheetViews>
  <sheetFormatPr defaultRowHeight="10"/>
  <cols>
    <col min="1" max="1" width="8.33203125" style="121" customWidth="1"/>
    <col min="2" max="2" width="1.21875" style="121" customWidth="1"/>
    <col min="3" max="3" width="4.109375" style="121" customWidth="1"/>
    <col min="4" max="4" width="4.33203125" style="121" customWidth="1"/>
    <col min="5" max="5" width="17.109375" style="121" customWidth="1"/>
    <col min="6" max="6" width="50.77734375" style="121" customWidth="1"/>
    <col min="7" max="7" width="7.44140625" style="121" customWidth="1"/>
    <col min="8" max="8" width="14" style="121" customWidth="1"/>
    <col min="9" max="9" width="15.77734375" style="121" customWidth="1"/>
    <col min="10" max="10" width="22.33203125" style="121" customWidth="1"/>
    <col min="11" max="11" width="22.33203125" style="121" hidden="1" customWidth="1"/>
    <col min="12" max="12" width="9.33203125" style="121" customWidth="1"/>
    <col min="13" max="13" width="10.77734375" style="121" hidden="1" customWidth="1"/>
    <col min="14" max="14" width="9.33203125" style="121" hidden="1"/>
    <col min="15" max="20" width="14.109375" style="121" hidden="1" customWidth="1"/>
    <col min="21" max="21" width="16.33203125" style="121" hidden="1" customWidth="1"/>
    <col min="22" max="22" width="12.33203125" style="121" customWidth="1"/>
    <col min="23" max="23" width="16.33203125" style="121" customWidth="1"/>
    <col min="24" max="24" width="12.33203125" style="121" customWidth="1"/>
    <col min="25" max="25" width="15" style="121" customWidth="1"/>
    <col min="26" max="26" width="11" style="121" customWidth="1"/>
    <col min="27" max="27" width="15" style="121" customWidth="1"/>
    <col min="28" max="28" width="16.33203125" style="121" customWidth="1"/>
    <col min="29" max="29" width="11" style="121" customWidth="1"/>
    <col min="30" max="30" width="15" style="121" customWidth="1"/>
    <col min="31" max="31" width="16.33203125" style="121" customWidth="1"/>
    <col min="32" max="43" width="8.88671875" style="121"/>
    <col min="44" max="65" width="9.33203125" style="121" hidden="1"/>
    <col min="66" max="16384" width="8.88671875" style="121"/>
  </cols>
  <sheetData>
    <row r="2" spans="2:46" ht="37" customHeight="1">
      <c r="L2" s="226" t="s">
        <v>5</v>
      </c>
      <c r="M2" s="227"/>
      <c r="N2" s="227"/>
      <c r="O2" s="227"/>
      <c r="P2" s="227"/>
      <c r="Q2" s="227"/>
      <c r="R2" s="227"/>
      <c r="S2" s="227"/>
      <c r="T2" s="227"/>
      <c r="U2" s="227"/>
      <c r="V2" s="227"/>
      <c r="AT2" s="130" t="s">
        <v>85</v>
      </c>
    </row>
    <row r="3" spans="2:46" ht="7" customHeight="1">
      <c r="B3" s="228"/>
      <c r="C3" s="229"/>
      <c r="D3" s="229"/>
      <c r="E3" s="229"/>
      <c r="F3" s="229"/>
      <c r="G3" s="229"/>
      <c r="H3" s="229"/>
      <c r="I3" s="229"/>
      <c r="J3" s="229"/>
      <c r="K3" s="229"/>
      <c r="L3" s="182"/>
      <c r="AT3" s="130" t="s">
        <v>83</v>
      </c>
    </row>
    <row r="4" spans="2:46" ht="25" customHeight="1">
      <c r="B4" s="182"/>
      <c r="D4" s="191" t="s">
        <v>86</v>
      </c>
      <c r="L4" s="182"/>
      <c r="M4" s="230" t="s">
        <v>10</v>
      </c>
      <c r="AT4" s="130" t="s">
        <v>3</v>
      </c>
    </row>
    <row r="5" spans="2:46" ht="7" customHeight="1">
      <c r="B5" s="182"/>
      <c r="L5" s="182"/>
    </row>
    <row r="6" spans="2:46" ht="12" customHeight="1">
      <c r="B6" s="182"/>
      <c r="D6" s="163" t="s">
        <v>15</v>
      </c>
      <c r="L6" s="182"/>
    </row>
    <row r="7" spans="2:46" ht="26.25" customHeight="1">
      <c r="B7" s="182"/>
      <c r="E7" s="192" t="str">
        <f>'Rekapitulace stavby'!K6</f>
        <v>Výměna vchodových dveří II. vstupní budovy, SPŠ Stavební Pardubice</v>
      </c>
      <c r="F7" s="193"/>
      <c r="G7" s="193"/>
      <c r="H7" s="193"/>
      <c r="L7" s="182"/>
    </row>
    <row r="8" spans="2:46" s="120" customFormat="1" ht="12" customHeight="1">
      <c r="B8" s="119"/>
      <c r="D8" s="163" t="s">
        <v>87</v>
      </c>
      <c r="L8" s="119"/>
    </row>
    <row r="9" spans="2:46" s="120" customFormat="1" ht="16.5" customHeight="1">
      <c r="B9" s="119"/>
      <c r="E9" s="194" t="s">
        <v>350</v>
      </c>
      <c r="F9" s="195"/>
      <c r="G9" s="195"/>
      <c r="H9" s="195"/>
      <c r="L9" s="119"/>
    </row>
    <row r="10" spans="2:46" s="120" customFormat="1">
      <c r="B10" s="119"/>
      <c r="L10" s="119"/>
    </row>
    <row r="11" spans="2:46" s="120" customFormat="1" ht="12" customHeight="1">
      <c r="B11" s="119"/>
      <c r="D11" s="163" t="s">
        <v>17</v>
      </c>
      <c r="F11" s="164" t="s">
        <v>1</v>
      </c>
      <c r="I11" s="163" t="s">
        <v>18</v>
      </c>
      <c r="J11" s="164" t="s">
        <v>1</v>
      </c>
      <c r="L11" s="119"/>
    </row>
    <row r="12" spans="2:46" s="120" customFormat="1" ht="12" customHeight="1">
      <c r="B12" s="119"/>
      <c r="D12" s="163" t="s">
        <v>19</v>
      </c>
      <c r="F12" s="164" t="s">
        <v>20</v>
      </c>
      <c r="I12" s="163" t="s">
        <v>21</v>
      </c>
      <c r="J12" s="196" t="str">
        <f>'Rekapitulace stavby'!AN8</f>
        <v>5. 8. 2025</v>
      </c>
      <c r="L12" s="119"/>
    </row>
    <row r="13" spans="2:46" s="120" customFormat="1" ht="10.75" customHeight="1">
      <c r="B13" s="119"/>
      <c r="L13" s="119"/>
    </row>
    <row r="14" spans="2:46" s="120" customFormat="1" ht="12" customHeight="1">
      <c r="B14" s="119"/>
      <c r="D14" s="163" t="s">
        <v>23</v>
      </c>
      <c r="I14" s="163" t="s">
        <v>24</v>
      </c>
      <c r="J14" s="164" t="str">
        <f>IF('Rekapitulace stavby'!AN10="","",'Rekapitulace stavby'!AN10)</f>
        <v/>
      </c>
      <c r="L14" s="119"/>
    </row>
    <row r="15" spans="2:46" s="120" customFormat="1" ht="18" customHeight="1">
      <c r="B15" s="119"/>
      <c r="E15" s="164" t="str">
        <f>IF('Rekapitulace stavby'!E11="","",'Rekapitulace stavby'!E11)</f>
        <v>SPŠ Stavební Pardubice</v>
      </c>
      <c r="I15" s="163" t="s">
        <v>26</v>
      </c>
      <c r="J15" s="164" t="str">
        <f>IF('Rekapitulace stavby'!AN11="","",'Rekapitulace stavby'!AN11)</f>
        <v/>
      </c>
      <c r="L15" s="119"/>
    </row>
    <row r="16" spans="2:46" s="120" customFormat="1" ht="7" customHeight="1">
      <c r="B16" s="119"/>
      <c r="L16" s="119"/>
    </row>
    <row r="17" spans="2:12" s="120" customFormat="1" ht="12" customHeight="1">
      <c r="B17" s="119"/>
      <c r="D17" s="163" t="s">
        <v>27</v>
      </c>
      <c r="I17" s="163" t="s">
        <v>24</v>
      </c>
      <c r="J17" s="19" t="str">
        <f>'Rekapitulace stavby'!AN13</f>
        <v>Vyplň údaj</v>
      </c>
      <c r="L17" s="119"/>
    </row>
    <row r="18" spans="2:12" s="120" customFormat="1" ht="18" customHeight="1">
      <c r="B18" s="119"/>
      <c r="E18" s="116" t="str">
        <f>'Rekapitulace stavby'!E14</f>
        <v>Vyplň údaj</v>
      </c>
      <c r="F18" s="80"/>
      <c r="G18" s="80"/>
      <c r="H18" s="80"/>
      <c r="I18" s="163" t="s">
        <v>26</v>
      </c>
      <c r="J18" s="20" t="str">
        <f>'Rekapitulace stavby'!AN14</f>
        <v>Vyplň údaj</v>
      </c>
      <c r="L18" s="119"/>
    </row>
    <row r="19" spans="2:12" s="120" customFormat="1" ht="7" customHeight="1">
      <c r="B19" s="119"/>
      <c r="L19" s="119"/>
    </row>
    <row r="20" spans="2:12" s="120" customFormat="1" ht="12" customHeight="1">
      <c r="B20" s="119"/>
      <c r="D20" s="163" t="s">
        <v>29</v>
      </c>
      <c r="I20" s="163" t="s">
        <v>24</v>
      </c>
      <c r="J20" s="164" t="str">
        <f>IF('Rekapitulace stavby'!AN16="","",'Rekapitulace stavby'!AN16)</f>
        <v/>
      </c>
      <c r="L20" s="119"/>
    </row>
    <row r="21" spans="2:12" s="120" customFormat="1" ht="18" customHeight="1">
      <c r="B21" s="119"/>
      <c r="E21" s="164" t="str">
        <f>IF('Rekapitulace stavby'!E17="","",'Rekapitulace stavby'!E17)</f>
        <v>astalon s.r.o.</v>
      </c>
      <c r="I21" s="163" t="s">
        <v>26</v>
      </c>
      <c r="J21" s="164" t="str">
        <f>IF('Rekapitulace stavby'!AN17="","",'Rekapitulace stavby'!AN17)</f>
        <v/>
      </c>
      <c r="L21" s="119"/>
    </row>
    <row r="22" spans="2:12" s="120" customFormat="1" ht="7" customHeight="1">
      <c r="B22" s="119"/>
      <c r="L22" s="119"/>
    </row>
    <row r="23" spans="2:12" s="120" customFormat="1" ht="12" customHeight="1">
      <c r="B23" s="119"/>
      <c r="D23" s="163" t="s">
        <v>32</v>
      </c>
      <c r="I23" s="163" t="s">
        <v>24</v>
      </c>
      <c r="J23" s="164" t="str">
        <f>IF('Rekapitulace stavby'!AN19="","",'Rekapitulace stavby'!AN19)</f>
        <v/>
      </c>
      <c r="L23" s="119"/>
    </row>
    <row r="24" spans="2:12" s="120" customFormat="1" ht="18" customHeight="1">
      <c r="B24" s="119"/>
      <c r="E24" s="164" t="str">
        <f>IF('Rekapitulace stavby'!E20="","",'Rekapitulace stavby'!E20)</f>
        <v xml:space="preserve"> </v>
      </c>
      <c r="I24" s="163" t="s">
        <v>26</v>
      </c>
      <c r="J24" s="164" t="str">
        <f>IF('Rekapitulace stavby'!AN20="","",'Rekapitulace stavby'!AN20)</f>
        <v/>
      </c>
      <c r="L24" s="119"/>
    </row>
    <row r="25" spans="2:12" s="120" customFormat="1" ht="7" customHeight="1">
      <c r="B25" s="119"/>
      <c r="L25" s="119"/>
    </row>
    <row r="26" spans="2:12" s="120" customFormat="1" ht="12" customHeight="1">
      <c r="B26" s="119"/>
      <c r="D26" s="163" t="s">
        <v>33</v>
      </c>
      <c r="L26" s="119"/>
    </row>
    <row r="27" spans="2:12" s="166" customFormat="1" ht="16.5" customHeight="1">
      <c r="B27" s="165"/>
      <c r="E27" s="167" t="s">
        <v>1</v>
      </c>
      <c r="F27" s="167"/>
      <c r="G27" s="167"/>
      <c r="H27" s="167"/>
      <c r="L27" s="165"/>
    </row>
    <row r="28" spans="2:12" s="120" customFormat="1" ht="7" customHeight="1">
      <c r="B28" s="119"/>
      <c r="L28" s="119"/>
    </row>
    <row r="29" spans="2:12" s="120" customFormat="1" ht="7" customHeight="1">
      <c r="B29" s="119"/>
      <c r="D29" s="168"/>
      <c r="E29" s="168"/>
      <c r="F29" s="168"/>
      <c r="G29" s="168"/>
      <c r="H29" s="168"/>
      <c r="I29" s="168"/>
      <c r="J29" s="168"/>
      <c r="K29" s="168"/>
      <c r="L29" s="119"/>
    </row>
    <row r="30" spans="2:12" s="120" customFormat="1" ht="25.4" customHeight="1">
      <c r="B30" s="119"/>
      <c r="D30" s="169" t="s">
        <v>34</v>
      </c>
      <c r="J30" s="170">
        <f>ROUND(J123, 2)</f>
        <v>0</v>
      </c>
      <c r="L30" s="119"/>
    </row>
    <row r="31" spans="2:12" s="120" customFormat="1" ht="7" customHeight="1">
      <c r="B31" s="119"/>
      <c r="D31" s="168"/>
      <c r="E31" s="168"/>
      <c r="F31" s="168"/>
      <c r="G31" s="168"/>
      <c r="H31" s="168"/>
      <c r="I31" s="168"/>
      <c r="J31" s="168"/>
      <c r="K31" s="168"/>
      <c r="L31" s="119"/>
    </row>
    <row r="32" spans="2:12" s="120" customFormat="1" ht="14.4" customHeight="1">
      <c r="B32" s="119"/>
      <c r="F32" s="171" t="s">
        <v>36</v>
      </c>
      <c r="I32" s="171" t="s">
        <v>35</v>
      </c>
      <c r="J32" s="171" t="s">
        <v>37</v>
      </c>
      <c r="L32" s="119"/>
    </row>
    <row r="33" spans="2:12" s="120" customFormat="1" ht="14.4" customHeight="1">
      <c r="B33" s="119"/>
      <c r="D33" s="172" t="s">
        <v>38</v>
      </c>
      <c r="E33" s="163" t="s">
        <v>39</v>
      </c>
      <c r="F33" s="173">
        <f>ROUND((SUM(BE123:BE154)),  2)</f>
        <v>0</v>
      </c>
      <c r="I33" s="174">
        <v>0.21</v>
      </c>
      <c r="J33" s="173">
        <f>ROUND(((SUM(BE123:BE154))*I33),  2)</f>
        <v>0</v>
      </c>
      <c r="L33" s="119"/>
    </row>
    <row r="34" spans="2:12" s="120" customFormat="1" ht="14.4" customHeight="1">
      <c r="B34" s="119"/>
      <c r="E34" s="163" t="s">
        <v>40</v>
      </c>
      <c r="F34" s="173">
        <f>ROUND((SUM(BF123:BF154)),  2)</f>
        <v>0</v>
      </c>
      <c r="I34" s="174">
        <v>0.12</v>
      </c>
      <c r="J34" s="173">
        <f>ROUND(((SUM(BF123:BF154))*I34),  2)</f>
        <v>0</v>
      </c>
      <c r="L34" s="119"/>
    </row>
    <row r="35" spans="2:12" s="120" customFormat="1" ht="14.4" hidden="1" customHeight="1">
      <c r="B35" s="119"/>
      <c r="E35" s="163" t="s">
        <v>41</v>
      </c>
      <c r="F35" s="173">
        <f>ROUND((SUM(BG123:BG154)),  2)</f>
        <v>0</v>
      </c>
      <c r="I35" s="174">
        <v>0.21</v>
      </c>
      <c r="J35" s="173">
        <f>0</f>
        <v>0</v>
      </c>
      <c r="L35" s="119"/>
    </row>
    <row r="36" spans="2:12" s="120" customFormat="1" ht="14.4" hidden="1" customHeight="1">
      <c r="B36" s="119"/>
      <c r="E36" s="163" t="s">
        <v>42</v>
      </c>
      <c r="F36" s="173">
        <f>ROUND((SUM(BH123:BH154)),  2)</f>
        <v>0</v>
      </c>
      <c r="I36" s="174">
        <v>0.12</v>
      </c>
      <c r="J36" s="173">
        <f>0</f>
        <v>0</v>
      </c>
      <c r="L36" s="119"/>
    </row>
    <row r="37" spans="2:12" s="120" customFormat="1" ht="14.4" hidden="1" customHeight="1">
      <c r="B37" s="119"/>
      <c r="E37" s="163" t="s">
        <v>43</v>
      </c>
      <c r="F37" s="173">
        <f>ROUND((SUM(BI123:BI154)),  2)</f>
        <v>0</v>
      </c>
      <c r="I37" s="174">
        <v>0</v>
      </c>
      <c r="J37" s="173">
        <f>0</f>
        <v>0</v>
      </c>
      <c r="L37" s="119"/>
    </row>
    <row r="38" spans="2:12" s="120" customFormat="1" ht="7" customHeight="1">
      <c r="B38" s="119"/>
      <c r="L38" s="119"/>
    </row>
    <row r="39" spans="2:12" s="120" customFormat="1" ht="25.4" customHeight="1">
      <c r="B39" s="119"/>
      <c r="C39" s="175"/>
      <c r="D39" s="176" t="s">
        <v>44</v>
      </c>
      <c r="E39" s="177"/>
      <c r="F39" s="177"/>
      <c r="G39" s="178" t="s">
        <v>45</v>
      </c>
      <c r="H39" s="179" t="s">
        <v>46</v>
      </c>
      <c r="I39" s="177"/>
      <c r="J39" s="180">
        <f>SUM(J30:J37)</f>
        <v>0</v>
      </c>
      <c r="K39" s="181"/>
      <c r="L39" s="119"/>
    </row>
    <row r="40" spans="2:12" s="120" customFormat="1" ht="14.4" customHeight="1">
      <c r="B40" s="119"/>
      <c r="L40" s="119"/>
    </row>
    <row r="41" spans="2:12" ht="14.4" customHeight="1">
      <c r="B41" s="182"/>
      <c r="L41" s="182"/>
    </row>
    <row r="42" spans="2:12" ht="14.4" customHeight="1">
      <c r="B42" s="182"/>
      <c r="L42" s="182"/>
    </row>
    <row r="43" spans="2:12" ht="14.4" customHeight="1">
      <c r="B43" s="182"/>
      <c r="L43" s="182"/>
    </row>
    <row r="44" spans="2:12" ht="14.4" customHeight="1">
      <c r="B44" s="182"/>
      <c r="L44" s="182"/>
    </row>
    <row r="45" spans="2:12" ht="14.4" customHeight="1">
      <c r="B45" s="182"/>
      <c r="L45" s="182"/>
    </row>
    <row r="46" spans="2:12" ht="14.4" customHeight="1">
      <c r="B46" s="182"/>
      <c r="L46" s="182"/>
    </row>
    <row r="47" spans="2:12" ht="14.4" customHeight="1">
      <c r="B47" s="182"/>
      <c r="L47" s="182"/>
    </row>
    <row r="48" spans="2:12" ht="14.4" customHeight="1">
      <c r="B48" s="182"/>
      <c r="L48" s="182"/>
    </row>
    <row r="49" spans="2:12" ht="14.4" customHeight="1">
      <c r="B49" s="182"/>
      <c r="L49" s="182"/>
    </row>
    <row r="50" spans="2:12" s="120" customFormat="1" ht="14.4" customHeight="1">
      <c r="B50" s="119"/>
      <c r="D50" s="183" t="s">
        <v>47</v>
      </c>
      <c r="E50" s="184"/>
      <c r="F50" s="184"/>
      <c r="G50" s="183" t="s">
        <v>48</v>
      </c>
      <c r="H50" s="184"/>
      <c r="I50" s="184"/>
      <c r="J50" s="184"/>
      <c r="K50" s="184"/>
      <c r="L50" s="119"/>
    </row>
    <row r="51" spans="2:12">
      <c r="B51" s="182"/>
      <c r="L51" s="182"/>
    </row>
    <row r="52" spans="2:12">
      <c r="B52" s="182"/>
      <c r="L52" s="182"/>
    </row>
    <row r="53" spans="2:12">
      <c r="B53" s="182"/>
      <c r="L53" s="182"/>
    </row>
    <row r="54" spans="2:12">
      <c r="B54" s="182"/>
      <c r="L54" s="182"/>
    </row>
    <row r="55" spans="2:12">
      <c r="B55" s="182"/>
      <c r="L55" s="182"/>
    </row>
    <row r="56" spans="2:12">
      <c r="B56" s="182"/>
      <c r="L56" s="182"/>
    </row>
    <row r="57" spans="2:12">
      <c r="B57" s="182"/>
      <c r="L57" s="182"/>
    </row>
    <row r="58" spans="2:12">
      <c r="B58" s="182"/>
      <c r="L58" s="182"/>
    </row>
    <row r="59" spans="2:12">
      <c r="B59" s="182"/>
      <c r="L59" s="182"/>
    </row>
    <row r="60" spans="2:12">
      <c r="B60" s="182"/>
      <c r="L60" s="182"/>
    </row>
    <row r="61" spans="2:12" s="120" customFormat="1" ht="12.5">
      <c r="B61" s="119"/>
      <c r="D61" s="185" t="s">
        <v>49</v>
      </c>
      <c r="E61" s="186"/>
      <c r="F61" s="187" t="s">
        <v>50</v>
      </c>
      <c r="G61" s="185" t="s">
        <v>49</v>
      </c>
      <c r="H61" s="186"/>
      <c r="I61" s="186"/>
      <c r="J61" s="188" t="s">
        <v>50</v>
      </c>
      <c r="K61" s="186"/>
      <c r="L61" s="119"/>
    </row>
    <row r="62" spans="2:12">
      <c r="B62" s="182"/>
      <c r="L62" s="182"/>
    </row>
    <row r="63" spans="2:12">
      <c r="B63" s="182"/>
      <c r="L63" s="182"/>
    </row>
    <row r="64" spans="2:12">
      <c r="B64" s="182"/>
      <c r="L64" s="182"/>
    </row>
    <row r="65" spans="2:12" s="120" customFormat="1" ht="13">
      <c r="B65" s="119"/>
      <c r="D65" s="183" t="s">
        <v>51</v>
      </c>
      <c r="E65" s="184"/>
      <c r="F65" s="184"/>
      <c r="G65" s="183" t="s">
        <v>52</v>
      </c>
      <c r="H65" s="184"/>
      <c r="I65" s="184"/>
      <c r="J65" s="184"/>
      <c r="K65" s="184"/>
      <c r="L65" s="119"/>
    </row>
    <row r="66" spans="2:12">
      <c r="B66" s="182"/>
      <c r="L66" s="182"/>
    </row>
    <row r="67" spans="2:12">
      <c r="B67" s="182"/>
      <c r="L67" s="182"/>
    </row>
    <row r="68" spans="2:12">
      <c r="B68" s="182"/>
      <c r="L68" s="182"/>
    </row>
    <row r="69" spans="2:12">
      <c r="B69" s="182"/>
      <c r="L69" s="182"/>
    </row>
    <row r="70" spans="2:12">
      <c r="B70" s="182"/>
      <c r="L70" s="182"/>
    </row>
    <row r="71" spans="2:12">
      <c r="B71" s="182"/>
      <c r="L71" s="182"/>
    </row>
    <row r="72" spans="2:12">
      <c r="B72" s="182"/>
      <c r="L72" s="182"/>
    </row>
    <row r="73" spans="2:12">
      <c r="B73" s="182"/>
      <c r="L73" s="182"/>
    </row>
    <row r="74" spans="2:12">
      <c r="B74" s="182"/>
      <c r="L74" s="182"/>
    </row>
    <row r="75" spans="2:12">
      <c r="B75" s="182"/>
      <c r="L75" s="182"/>
    </row>
    <row r="76" spans="2:12" s="120" customFormat="1" ht="12.5">
      <c r="B76" s="119"/>
      <c r="D76" s="185" t="s">
        <v>49</v>
      </c>
      <c r="E76" s="186"/>
      <c r="F76" s="187" t="s">
        <v>50</v>
      </c>
      <c r="G76" s="185" t="s">
        <v>49</v>
      </c>
      <c r="H76" s="186"/>
      <c r="I76" s="186"/>
      <c r="J76" s="188" t="s">
        <v>50</v>
      </c>
      <c r="K76" s="186"/>
      <c r="L76" s="119"/>
    </row>
    <row r="77" spans="2:12" s="120" customFormat="1" ht="14.4" customHeight="1">
      <c r="B77" s="117"/>
      <c r="C77" s="118"/>
      <c r="D77" s="118"/>
      <c r="E77" s="118"/>
      <c r="F77" s="118"/>
      <c r="G77" s="118"/>
      <c r="H77" s="118"/>
      <c r="I77" s="118"/>
      <c r="J77" s="118"/>
      <c r="K77" s="118"/>
      <c r="L77" s="119"/>
    </row>
    <row r="81" spans="2:47" s="120" customFormat="1" ht="7" hidden="1" customHeight="1">
      <c r="B81" s="189"/>
      <c r="C81" s="190"/>
      <c r="D81" s="190"/>
      <c r="E81" s="190"/>
      <c r="F81" s="190"/>
      <c r="G81" s="190"/>
      <c r="H81" s="190"/>
      <c r="I81" s="190"/>
      <c r="J81" s="190"/>
      <c r="K81" s="190"/>
      <c r="L81" s="119"/>
    </row>
    <row r="82" spans="2:47" s="120" customFormat="1" ht="25" hidden="1" customHeight="1">
      <c r="B82" s="119"/>
      <c r="C82" s="191" t="s">
        <v>89</v>
      </c>
      <c r="L82" s="119"/>
    </row>
    <row r="83" spans="2:47" s="120" customFormat="1" ht="7" hidden="1" customHeight="1">
      <c r="B83" s="119"/>
      <c r="L83" s="119"/>
    </row>
    <row r="84" spans="2:47" s="120" customFormat="1" ht="12" hidden="1" customHeight="1">
      <c r="B84" s="119"/>
      <c r="C84" s="163" t="s">
        <v>15</v>
      </c>
      <c r="L84" s="119"/>
    </row>
    <row r="85" spans="2:47" s="120" customFormat="1" ht="26.25" hidden="1" customHeight="1">
      <c r="B85" s="119"/>
      <c r="E85" s="192" t="str">
        <f>E7</f>
        <v>Výměna vchodových dveří II. vstupní budovy, SPŠ Stavební Pardubice</v>
      </c>
      <c r="F85" s="193"/>
      <c r="G85" s="193"/>
      <c r="H85" s="193"/>
      <c r="L85" s="119"/>
    </row>
    <row r="86" spans="2:47" s="120" customFormat="1" ht="12" hidden="1" customHeight="1">
      <c r="B86" s="119"/>
      <c r="C86" s="163" t="s">
        <v>87</v>
      </c>
      <c r="L86" s="119"/>
    </row>
    <row r="87" spans="2:47" s="120" customFormat="1" ht="16.5" hidden="1" customHeight="1">
      <c r="B87" s="119"/>
      <c r="E87" s="194" t="str">
        <f>E9</f>
        <v>2 - Elektroinstalace</v>
      </c>
      <c r="F87" s="195"/>
      <c r="G87" s="195"/>
      <c r="H87" s="195"/>
      <c r="L87" s="119"/>
    </row>
    <row r="88" spans="2:47" s="120" customFormat="1" ht="7" hidden="1" customHeight="1">
      <c r="B88" s="119"/>
      <c r="L88" s="119"/>
    </row>
    <row r="89" spans="2:47" s="120" customFormat="1" ht="12" hidden="1" customHeight="1">
      <c r="B89" s="119"/>
      <c r="C89" s="163" t="s">
        <v>19</v>
      </c>
      <c r="F89" s="164" t="str">
        <f>F12</f>
        <v xml:space="preserve"> </v>
      </c>
      <c r="I89" s="163" t="s">
        <v>21</v>
      </c>
      <c r="J89" s="196" t="str">
        <f>IF(J12="","",J12)</f>
        <v>5. 8. 2025</v>
      </c>
      <c r="L89" s="119"/>
    </row>
    <row r="90" spans="2:47" s="120" customFormat="1" ht="7" hidden="1" customHeight="1">
      <c r="B90" s="119"/>
      <c r="L90" s="119"/>
    </row>
    <row r="91" spans="2:47" s="120" customFormat="1" ht="15.15" hidden="1" customHeight="1">
      <c r="B91" s="119"/>
      <c r="C91" s="163" t="s">
        <v>23</v>
      </c>
      <c r="F91" s="164" t="str">
        <f>E15</f>
        <v>SPŠ Stavební Pardubice</v>
      </c>
      <c r="I91" s="163" t="s">
        <v>29</v>
      </c>
      <c r="J91" s="197" t="str">
        <f>E21</f>
        <v>astalon s.r.o.</v>
      </c>
      <c r="L91" s="119"/>
    </row>
    <row r="92" spans="2:47" s="120" customFormat="1" ht="15.15" hidden="1" customHeight="1">
      <c r="B92" s="119"/>
      <c r="C92" s="163" t="s">
        <v>27</v>
      </c>
      <c r="F92" s="164" t="str">
        <f>IF(E18="","",E18)</f>
        <v>Vyplň údaj</v>
      </c>
      <c r="I92" s="163" t="s">
        <v>32</v>
      </c>
      <c r="J92" s="197" t="str">
        <f>E24</f>
        <v xml:space="preserve"> </v>
      </c>
      <c r="L92" s="119"/>
    </row>
    <row r="93" spans="2:47" s="120" customFormat="1" ht="10.25" hidden="1" customHeight="1">
      <c r="B93" s="119"/>
      <c r="L93" s="119"/>
    </row>
    <row r="94" spans="2:47" s="120" customFormat="1" ht="29.25" hidden="1" customHeight="1">
      <c r="B94" s="119"/>
      <c r="C94" s="198" t="s">
        <v>90</v>
      </c>
      <c r="D94" s="175"/>
      <c r="E94" s="175"/>
      <c r="F94" s="175"/>
      <c r="G94" s="175"/>
      <c r="H94" s="175"/>
      <c r="I94" s="175"/>
      <c r="J94" s="199" t="s">
        <v>91</v>
      </c>
      <c r="K94" s="175"/>
      <c r="L94" s="119"/>
    </row>
    <row r="95" spans="2:47" s="120" customFormat="1" ht="10.25" hidden="1" customHeight="1">
      <c r="B95" s="119"/>
      <c r="L95" s="119"/>
    </row>
    <row r="96" spans="2:47" s="120" customFormat="1" ht="22.75" hidden="1" customHeight="1">
      <c r="B96" s="119"/>
      <c r="C96" s="200" t="s">
        <v>92</v>
      </c>
      <c r="J96" s="170">
        <f>J123</f>
        <v>0</v>
      </c>
      <c r="L96" s="119"/>
      <c r="AU96" s="130" t="s">
        <v>93</v>
      </c>
    </row>
    <row r="97" spans="2:12" s="202" customFormat="1" ht="25" hidden="1" customHeight="1">
      <c r="B97" s="201"/>
      <c r="D97" s="203" t="s">
        <v>94</v>
      </c>
      <c r="E97" s="204"/>
      <c r="F97" s="204"/>
      <c r="G97" s="204"/>
      <c r="H97" s="204"/>
      <c r="I97" s="204"/>
      <c r="J97" s="205">
        <f>J124</f>
        <v>0</v>
      </c>
      <c r="L97" s="201"/>
    </row>
    <row r="98" spans="2:12" s="207" customFormat="1" ht="19.899999999999999" hidden="1" customHeight="1">
      <c r="B98" s="206"/>
      <c r="D98" s="208" t="s">
        <v>95</v>
      </c>
      <c r="E98" s="209"/>
      <c r="F98" s="209"/>
      <c r="G98" s="209"/>
      <c r="H98" s="209"/>
      <c r="I98" s="209"/>
      <c r="J98" s="210">
        <f>J125</f>
        <v>0</v>
      </c>
      <c r="L98" s="206"/>
    </row>
    <row r="99" spans="2:12" s="207" customFormat="1" ht="19.899999999999999" hidden="1" customHeight="1">
      <c r="B99" s="206"/>
      <c r="D99" s="208" t="s">
        <v>96</v>
      </c>
      <c r="E99" s="209"/>
      <c r="F99" s="209"/>
      <c r="G99" s="209"/>
      <c r="H99" s="209"/>
      <c r="I99" s="209"/>
      <c r="J99" s="210">
        <f>J127</f>
        <v>0</v>
      </c>
      <c r="L99" s="206"/>
    </row>
    <row r="100" spans="2:12" s="202" customFormat="1" ht="25" hidden="1" customHeight="1">
      <c r="B100" s="201"/>
      <c r="D100" s="203" t="s">
        <v>99</v>
      </c>
      <c r="E100" s="204"/>
      <c r="F100" s="204"/>
      <c r="G100" s="204"/>
      <c r="H100" s="204"/>
      <c r="I100" s="204"/>
      <c r="J100" s="205">
        <f>J129</f>
        <v>0</v>
      </c>
      <c r="L100" s="201"/>
    </row>
    <row r="101" spans="2:12" s="207" customFormat="1" ht="19.899999999999999" hidden="1" customHeight="1">
      <c r="B101" s="206"/>
      <c r="D101" s="208" t="s">
        <v>351</v>
      </c>
      <c r="E101" s="209"/>
      <c r="F101" s="209"/>
      <c r="G101" s="209"/>
      <c r="H101" s="209"/>
      <c r="I101" s="209"/>
      <c r="J101" s="210">
        <f>J130</f>
        <v>0</v>
      </c>
      <c r="L101" s="206"/>
    </row>
    <row r="102" spans="2:12" s="207" customFormat="1" ht="19.899999999999999" hidden="1" customHeight="1">
      <c r="B102" s="206"/>
      <c r="D102" s="208" t="s">
        <v>352</v>
      </c>
      <c r="E102" s="209"/>
      <c r="F102" s="209"/>
      <c r="G102" s="209"/>
      <c r="H102" s="209"/>
      <c r="I102" s="209"/>
      <c r="J102" s="210">
        <f>J139</f>
        <v>0</v>
      </c>
      <c r="L102" s="206"/>
    </row>
    <row r="103" spans="2:12" s="207" customFormat="1" ht="19.899999999999999" hidden="1" customHeight="1">
      <c r="B103" s="206"/>
      <c r="D103" s="208" t="s">
        <v>353</v>
      </c>
      <c r="E103" s="209"/>
      <c r="F103" s="209"/>
      <c r="G103" s="209"/>
      <c r="H103" s="209"/>
      <c r="I103" s="209"/>
      <c r="J103" s="210">
        <f>J143</f>
        <v>0</v>
      </c>
      <c r="L103" s="206"/>
    </row>
    <row r="104" spans="2:12" s="120" customFormat="1" ht="21.75" hidden="1" customHeight="1">
      <c r="B104" s="119"/>
      <c r="L104" s="119"/>
    </row>
    <row r="105" spans="2:12" s="120" customFormat="1" ht="7" hidden="1" customHeight="1">
      <c r="B105" s="117"/>
      <c r="C105" s="118"/>
      <c r="D105" s="118"/>
      <c r="E105" s="118"/>
      <c r="F105" s="118"/>
      <c r="G105" s="118"/>
      <c r="H105" s="118"/>
      <c r="I105" s="118"/>
      <c r="J105" s="118"/>
      <c r="K105" s="118"/>
      <c r="L105" s="119"/>
    </row>
    <row r="106" spans="2:12" hidden="1"/>
    <row r="107" spans="2:12" hidden="1"/>
    <row r="108" spans="2:12" hidden="1"/>
    <row r="109" spans="2:12" s="120" customFormat="1" ht="7" customHeight="1">
      <c r="B109" s="189"/>
      <c r="C109" s="190"/>
      <c r="D109" s="190"/>
      <c r="E109" s="190"/>
      <c r="F109" s="190"/>
      <c r="G109" s="190"/>
      <c r="H109" s="190"/>
      <c r="I109" s="190"/>
      <c r="J109" s="190"/>
      <c r="K109" s="190"/>
      <c r="L109" s="119"/>
    </row>
    <row r="110" spans="2:12" s="120" customFormat="1" ht="25" customHeight="1">
      <c r="B110" s="119"/>
      <c r="C110" s="191" t="s">
        <v>108</v>
      </c>
      <c r="L110" s="119"/>
    </row>
    <row r="111" spans="2:12" s="120" customFormat="1" ht="7" customHeight="1">
      <c r="B111" s="119"/>
      <c r="L111" s="119"/>
    </row>
    <row r="112" spans="2:12" s="120" customFormat="1" ht="12" customHeight="1">
      <c r="B112" s="119"/>
      <c r="C112" s="163" t="s">
        <v>15</v>
      </c>
      <c r="L112" s="119"/>
    </row>
    <row r="113" spans="2:65" s="120" customFormat="1" ht="26.25" customHeight="1">
      <c r="B113" s="119"/>
      <c r="E113" s="192" t="str">
        <f>E7</f>
        <v>Výměna vchodových dveří II. vstupní budovy, SPŠ Stavební Pardubice</v>
      </c>
      <c r="F113" s="193"/>
      <c r="G113" s="193"/>
      <c r="H113" s="193"/>
      <c r="L113" s="119"/>
    </row>
    <row r="114" spans="2:65" s="120" customFormat="1" ht="12" customHeight="1">
      <c r="B114" s="119"/>
      <c r="C114" s="163" t="s">
        <v>87</v>
      </c>
      <c r="L114" s="119"/>
    </row>
    <row r="115" spans="2:65" s="120" customFormat="1" ht="16.5" customHeight="1">
      <c r="B115" s="119"/>
      <c r="E115" s="194" t="str">
        <f>E9</f>
        <v>2 - Elektroinstalace</v>
      </c>
      <c r="F115" s="195"/>
      <c r="G115" s="195"/>
      <c r="H115" s="195"/>
      <c r="L115" s="119"/>
    </row>
    <row r="116" spans="2:65" s="120" customFormat="1" ht="7" customHeight="1">
      <c r="B116" s="119"/>
      <c r="L116" s="119"/>
    </row>
    <row r="117" spans="2:65" s="120" customFormat="1" ht="12" customHeight="1">
      <c r="B117" s="119"/>
      <c r="C117" s="163" t="s">
        <v>19</v>
      </c>
      <c r="F117" s="164" t="str">
        <f>F12</f>
        <v xml:space="preserve"> </v>
      </c>
      <c r="I117" s="163" t="s">
        <v>21</v>
      </c>
      <c r="J117" s="196" t="str">
        <f>IF(J12="","",J12)</f>
        <v>5. 8. 2025</v>
      </c>
      <c r="L117" s="119"/>
    </row>
    <row r="118" spans="2:65" s="120" customFormat="1" ht="7" customHeight="1">
      <c r="B118" s="119"/>
      <c r="L118" s="119"/>
    </row>
    <row r="119" spans="2:65" s="120" customFormat="1" ht="15.15" customHeight="1">
      <c r="B119" s="119"/>
      <c r="C119" s="163" t="s">
        <v>23</v>
      </c>
      <c r="F119" s="164" t="str">
        <f>E15</f>
        <v>SPŠ Stavební Pardubice</v>
      </c>
      <c r="I119" s="163" t="s">
        <v>29</v>
      </c>
      <c r="J119" s="197" t="str">
        <f>E21</f>
        <v>astalon s.r.o.</v>
      </c>
      <c r="L119" s="119"/>
    </row>
    <row r="120" spans="2:65" s="120" customFormat="1" ht="15.15" customHeight="1">
      <c r="B120" s="119"/>
      <c r="C120" s="163" t="s">
        <v>27</v>
      </c>
      <c r="F120" s="164" t="str">
        <f>IF(E18="","",E18)</f>
        <v>Vyplň údaj</v>
      </c>
      <c r="I120" s="163" t="s">
        <v>32</v>
      </c>
      <c r="J120" s="197" t="str">
        <f>E24</f>
        <v xml:space="preserve"> </v>
      </c>
      <c r="L120" s="119"/>
    </row>
    <row r="121" spans="2:65" s="120" customFormat="1" ht="10.25" customHeight="1">
      <c r="B121" s="119"/>
      <c r="L121" s="119"/>
    </row>
    <row r="122" spans="2:65" s="211" customFormat="1" ht="29.25" customHeight="1">
      <c r="B122" s="212"/>
      <c r="C122" s="213" t="s">
        <v>109</v>
      </c>
      <c r="D122" s="214" t="s">
        <v>59</v>
      </c>
      <c r="E122" s="214" t="s">
        <v>55</v>
      </c>
      <c r="F122" s="214" t="s">
        <v>56</v>
      </c>
      <c r="G122" s="214" t="s">
        <v>110</v>
      </c>
      <c r="H122" s="214" t="s">
        <v>111</v>
      </c>
      <c r="I122" s="214" t="s">
        <v>112</v>
      </c>
      <c r="J122" s="215" t="s">
        <v>91</v>
      </c>
      <c r="K122" s="216" t="s">
        <v>113</v>
      </c>
      <c r="L122" s="212"/>
      <c r="M122" s="217" t="s">
        <v>1</v>
      </c>
      <c r="N122" s="218" t="s">
        <v>38</v>
      </c>
      <c r="O122" s="218" t="s">
        <v>114</v>
      </c>
      <c r="P122" s="218" t="s">
        <v>115</v>
      </c>
      <c r="Q122" s="218" t="s">
        <v>116</v>
      </c>
      <c r="R122" s="218" t="s">
        <v>117</v>
      </c>
      <c r="S122" s="218" t="s">
        <v>118</v>
      </c>
      <c r="T122" s="219" t="s">
        <v>119</v>
      </c>
    </row>
    <row r="123" spans="2:65" s="120" customFormat="1" ht="22.75" customHeight="1">
      <c r="B123" s="119"/>
      <c r="C123" s="220" t="s">
        <v>120</v>
      </c>
      <c r="J123" s="221">
        <f>BK123</f>
        <v>0</v>
      </c>
      <c r="L123" s="119"/>
      <c r="M123" s="222"/>
      <c r="N123" s="168"/>
      <c r="O123" s="168"/>
      <c r="P123" s="223">
        <f>P124+P129</f>
        <v>0</v>
      </c>
      <c r="Q123" s="168"/>
      <c r="R123" s="223">
        <f>R124+R129</f>
        <v>0</v>
      </c>
      <c r="S123" s="168"/>
      <c r="T123" s="224">
        <f>T124+T129</f>
        <v>0</v>
      </c>
      <c r="AT123" s="130" t="s">
        <v>73</v>
      </c>
      <c r="AU123" s="130" t="s">
        <v>93</v>
      </c>
      <c r="BK123" s="225">
        <f>BK124+BK129</f>
        <v>0</v>
      </c>
    </row>
    <row r="124" spans="2:65" s="138" customFormat="1" ht="25.9" customHeight="1">
      <c r="B124" s="137"/>
      <c r="D124" s="139" t="s">
        <v>73</v>
      </c>
      <c r="E124" s="140" t="s">
        <v>121</v>
      </c>
      <c r="F124" s="140" t="s">
        <v>122</v>
      </c>
      <c r="J124" s="141">
        <f>BK124</f>
        <v>0</v>
      </c>
      <c r="L124" s="137"/>
      <c r="M124" s="142"/>
      <c r="P124" s="143">
        <f>P125+P127</f>
        <v>0</v>
      </c>
      <c r="R124" s="143">
        <f>R125+R127</f>
        <v>0</v>
      </c>
      <c r="T124" s="144">
        <f>T125+T127</f>
        <v>0</v>
      </c>
      <c r="AR124" s="139" t="s">
        <v>79</v>
      </c>
      <c r="AT124" s="145" t="s">
        <v>73</v>
      </c>
      <c r="AU124" s="145" t="s">
        <v>74</v>
      </c>
      <c r="AY124" s="139" t="s">
        <v>123</v>
      </c>
      <c r="BK124" s="146">
        <f>BK125+BK127</f>
        <v>0</v>
      </c>
    </row>
    <row r="125" spans="2:65" s="138" customFormat="1" ht="22.75" customHeight="1">
      <c r="B125" s="137"/>
      <c r="D125" s="139" t="s">
        <v>73</v>
      </c>
      <c r="E125" s="147" t="s">
        <v>124</v>
      </c>
      <c r="F125" s="147" t="s">
        <v>125</v>
      </c>
      <c r="J125" s="148">
        <f>BK125</f>
        <v>0</v>
      </c>
      <c r="L125" s="137"/>
      <c r="M125" s="142"/>
      <c r="P125" s="143">
        <f>P126</f>
        <v>0</v>
      </c>
      <c r="R125" s="143">
        <f>R126</f>
        <v>0</v>
      </c>
      <c r="T125" s="144">
        <f>T126</f>
        <v>0</v>
      </c>
      <c r="AR125" s="139" t="s">
        <v>79</v>
      </c>
      <c r="AT125" s="145" t="s">
        <v>73</v>
      </c>
      <c r="AU125" s="145" t="s">
        <v>79</v>
      </c>
      <c r="AY125" s="139" t="s">
        <v>123</v>
      </c>
      <c r="BK125" s="146">
        <f>BK126</f>
        <v>0</v>
      </c>
    </row>
    <row r="126" spans="2:65" s="120" customFormat="1" ht="24.15" customHeight="1">
      <c r="B126" s="119"/>
      <c r="C126" s="132" t="s">
        <v>79</v>
      </c>
      <c r="D126" s="132" t="s">
        <v>126</v>
      </c>
      <c r="E126" s="133" t="s">
        <v>354</v>
      </c>
      <c r="F126" s="134" t="s">
        <v>355</v>
      </c>
      <c r="G126" s="135" t="s">
        <v>152</v>
      </c>
      <c r="H126" s="136">
        <v>0.06</v>
      </c>
      <c r="I126" s="74"/>
      <c r="J126" s="122">
        <f>ROUND(I126*H126,2)</f>
        <v>0</v>
      </c>
      <c r="K126" s="123"/>
      <c r="L126" s="119"/>
      <c r="M126" s="149" t="s">
        <v>1</v>
      </c>
      <c r="N126" s="150" t="s">
        <v>39</v>
      </c>
      <c r="P126" s="151">
        <f>O126*H126</f>
        <v>0</v>
      </c>
      <c r="Q126" s="151">
        <v>0</v>
      </c>
      <c r="R126" s="151">
        <f>Q126*H126</f>
        <v>0</v>
      </c>
      <c r="S126" s="151">
        <v>0</v>
      </c>
      <c r="T126" s="152">
        <f>S126*H126</f>
        <v>0</v>
      </c>
      <c r="AR126" s="129" t="s">
        <v>130</v>
      </c>
      <c r="AT126" s="129" t="s">
        <v>126</v>
      </c>
      <c r="AU126" s="129" t="s">
        <v>83</v>
      </c>
      <c r="AY126" s="130" t="s">
        <v>123</v>
      </c>
      <c r="BE126" s="131">
        <f>IF(N126="základní",J126,0)</f>
        <v>0</v>
      </c>
      <c r="BF126" s="131">
        <f>IF(N126="snížená",J126,0)</f>
        <v>0</v>
      </c>
      <c r="BG126" s="131">
        <f>IF(N126="zákl. přenesená",J126,0)</f>
        <v>0</v>
      </c>
      <c r="BH126" s="131">
        <f>IF(N126="sníž. přenesená",J126,0)</f>
        <v>0</v>
      </c>
      <c r="BI126" s="131">
        <f>IF(N126="nulová",J126,0)</f>
        <v>0</v>
      </c>
      <c r="BJ126" s="130" t="s">
        <v>79</v>
      </c>
      <c r="BK126" s="131">
        <f>ROUND(I126*H126,2)</f>
        <v>0</v>
      </c>
      <c r="BL126" s="130" t="s">
        <v>130</v>
      </c>
      <c r="BM126" s="129" t="s">
        <v>228</v>
      </c>
    </row>
    <row r="127" spans="2:65" s="138" customFormat="1" ht="22.75" customHeight="1">
      <c r="B127" s="137"/>
      <c r="D127" s="139" t="s">
        <v>73</v>
      </c>
      <c r="E127" s="147" t="s">
        <v>148</v>
      </c>
      <c r="F127" s="147" t="s">
        <v>149</v>
      </c>
      <c r="J127" s="148">
        <f>BK127</f>
        <v>0</v>
      </c>
      <c r="L127" s="137"/>
      <c r="M127" s="142"/>
      <c r="P127" s="143">
        <f>P128</f>
        <v>0</v>
      </c>
      <c r="R127" s="143">
        <f>R128</f>
        <v>0</v>
      </c>
      <c r="T127" s="144">
        <f>T128</f>
        <v>0</v>
      </c>
      <c r="AR127" s="139" t="s">
        <v>79</v>
      </c>
      <c r="AT127" s="145" t="s">
        <v>73</v>
      </c>
      <c r="AU127" s="145" t="s">
        <v>79</v>
      </c>
      <c r="AY127" s="139" t="s">
        <v>123</v>
      </c>
      <c r="BK127" s="146">
        <f>BK128</f>
        <v>0</v>
      </c>
    </row>
    <row r="128" spans="2:65" s="120" customFormat="1" ht="24.15" customHeight="1">
      <c r="B128" s="119"/>
      <c r="C128" s="132" t="s">
        <v>83</v>
      </c>
      <c r="D128" s="132" t="s">
        <v>126</v>
      </c>
      <c r="E128" s="133" t="s">
        <v>356</v>
      </c>
      <c r="F128" s="134" t="s">
        <v>357</v>
      </c>
      <c r="G128" s="135" t="s">
        <v>138</v>
      </c>
      <c r="H128" s="136">
        <v>2</v>
      </c>
      <c r="I128" s="74"/>
      <c r="J128" s="122">
        <f>ROUND(I128*H128,2)</f>
        <v>0</v>
      </c>
      <c r="K128" s="123"/>
      <c r="L128" s="119"/>
      <c r="M128" s="149" t="s">
        <v>1</v>
      </c>
      <c r="N128" s="150" t="s">
        <v>39</v>
      </c>
      <c r="P128" s="151">
        <f>O128*H128</f>
        <v>0</v>
      </c>
      <c r="Q128" s="151">
        <v>0</v>
      </c>
      <c r="R128" s="151">
        <f>Q128*H128</f>
        <v>0</v>
      </c>
      <c r="S128" s="151">
        <v>0</v>
      </c>
      <c r="T128" s="152">
        <f>S128*H128</f>
        <v>0</v>
      </c>
      <c r="AR128" s="129" t="s">
        <v>130</v>
      </c>
      <c r="AT128" s="129" t="s">
        <v>126</v>
      </c>
      <c r="AU128" s="129" t="s">
        <v>83</v>
      </c>
      <c r="AY128" s="130" t="s">
        <v>123</v>
      </c>
      <c r="BE128" s="131">
        <f>IF(N128="základní",J128,0)</f>
        <v>0</v>
      </c>
      <c r="BF128" s="131">
        <f>IF(N128="snížená",J128,0)</f>
        <v>0</v>
      </c>
      <c r="BG128" s="131">
        <f>IF(N128="zákl. přenesená",J128,0)</f>
        <v>0</v>
      </c>
      <c r="BH128" s="131">
        <f>IF(N128="sníž. přenesená",J128,0)</f>
        <v>0</v>
      </c>
      <c r="BI128" s="131">
        <f>IF(N128="nulová",J128,0)</f>
        <v>0</v>
      </c>
      <c r="BJ128" s="130" t="s">
        <v>79</v>
      </c>
      <c r="BK128" s="131">
        <f>ROUND(I128*H128,2)</f>
        <v>0</v>
      </c>
      <c r="BL128" s="130" t="s">
        <v>130</v>
      </c>
      <c r="BM128" s="129" t="s">
        <v>238</v>
      </c>
    </row>
    <row r="129" spans="2:65" s="138" customFormat="1" ht="25.9" customHeight="1">
      <c r="B129" s="137"/>
      <c r="D129" s="139" t="s">
        <v>73</v>
      </c>
      <c r="E129" s="140" t="s">
        <v>224</v>
      </c>
      <c r="F129" s="140" t="s">
        <v>225</v>
      </c>
      <c r="J129" s="141">
        <f>BK129</f>
        <v>0</v>
      </c>
      <c r="L129" s="137"/>
      <c r="M129" s="142"/>
      <c r="P129" s="143">
        <f>P130+P139+P143</f>
        <v>0</v>
      </c>
      <c r="R129" s="143">
        <f>R130+R139+R143</f>
        <v>0</v>
      </c>
      <c r="T129" s="144">
        <f>T130+T139+T143</f>
        <v>0</v>
      </c>
      <c r="AR129" s="139" t="s">
        <v>83</v>
      </c>
      <c r="AT129" s="145" t="s">
        <v>73</v>
      </c>
      <c r="AU129" s="145" t="s">
        <v>74</v>
      </c>
      <c r="AY129" s="139" t="s">
        <v>123</v>
      </c>
      <c r="BK129" s="146">
        <f>BK130+BK139+BK143</f>
        <v>0</v>
      </c>
    </row>
    <row r="130" spans="2:65" s="138" customFormat="1" ht="22.75" customHeight="1">
      <c r="B130" s="137"/>
      <c r="D130" s="139" t="s">
        <v>73</v>
      </c>
      <c r="E130" s="147" t="s">
        <v>358</v>
      </c>
      <c r="F130" s="147" t="s">
        <v>359</v>
      </c>
      <c r="J130" s="148">
        <f>BK130</f>
        <v>0</v>
      </c>
      <c r="L130" s="137"/>
      <c r="M130" s="142"/>
      <c r="P130" s="143">
        <f>SUM(P131:P138)</f>
        <v>0</v>
      </c>
      <c r="R130" s="143">
        <f>SUM(R131:R138)</f>
        <v>0</v>
      </c>
      <c r="T130" s="144">
        <f>SUM(T131:T138)</f>
        <v>0</v>
      </c>
      <c r="AR130" s="139" t="s">
        <v>83</v>
      </c>
      <c r="AT130" s="145" t="s">
        <v>73</v>
      </c>
      <c r="AU130" s="145" t="s">
        <v>79</v>
      </c>
      <c r="AY130" s="139" t="s">
        <v>123</v>
      </c>
      <c r="BK130" s="146">
        <f>SUM(BK131:BK138)</f>
        <v>0</v>
      </c>
    </row>
    <row r="131" spans="2:65" s="120" customFormat="1" ht="24.15" customHeight="1">
      <c r="B131" s="119"/>
      <c r="C131" s="132" t="s">
        <v>135</v>
      </c>
      <c r="D131" s="132" t="s">
        <v>126</v>
      </c>
      <c r="E131" s="133" t="s">
        <v>360</v>
      </c>
      <c r="F131" s="134" t="s">
        <v>361</v>
      </c>
      <c r="G131" s="135" t="s">
        <v>138</v>
      </c>
      <c r="H131" s="136">
        <v>25</v>
      </c>
      <c r="I131" s="74"/>
      <c r="J131" s="122">
        <f t="shared" ref="J131:J138" si="0">ROUND(I131*H131,2)</f>
        <v>0</v>
      </c>
      <c r="K131" s="123"/>
      <c r="L131" s="119"/>
      <c r="M131" s="149" t="s">
        <v>1</v>
      </c>
      <c r="N131" s="150" t="s">
        <v>39</v>
      </c>
      <c r="P131" s="151">
        <f t="shared" ref="P131:P138" si="1">O131*H131</f>
        <v>0</v>
      </c>
      <c r="Q131" s="151">
        <v>0</v>
      </c>
      <c r="R131" s="151">
        <f t="shared" ref="R131:R138" si="2">Q131*H131</f>
        <v>0</v>
      </c>
      <c r="S131" s="151">
        <v>0</v>
      </c>
      <c r="T131" s="152">
        <f t="shared" ref="T131:T138" si="3">S131*H131</f>
        <v>0</v>
      </c>
      <c r="AR131" s="129" t="s">
        <v>188</v>
      </c>
      <c r="AT131" s="129" t="s">
        <v>126</v>
      </c>
      <c r="AU131" s="129" t="s">
        <v>83</v>
      </c>
      <c r="AY131" s="130" t="s">
        <v>123</v>
      </c>
      <c r="BE131" s="131">
        <f t="shared" ref="BE131:BE138" si="4">IF(N131="základní",J131,0)</f>
        <v>0</v>
      </c>
      <c r="BF131" s="131">
        <f t="shared" ref="BF131:BF138" si="5">IF(N131="snížená",J131,0)</f>
        <v>0</v>
      </c>
      <c r="BG131" s="131">
        <f t="shared" ref="BG131:BG138" si="6">IF(N131="zákl. přenesená",J131,0)</f>
        <v>0</v>
      </c>
      <c r="BH131" s="131">
        <f t="shared" ref="BH131:BH138" si="7">IF(N131="sníž. přenesená",J131,0)</f>
        <v>0</v>
      </c>
      <c r="BI131" s="131">
        <f t="shared" ref="BI131:BI138" si="8">IF(N131="nulová",J131,0)</f>
        <v>0</v>
      </c>
      <c r="BJ131" s="130" t="s">
        <v>79</v>
      </c>
      <c r="BK131" s="131">
        <f t="shared" ref="BK131:BK138" si="9">ROUND(I131*H131,2)</f>
        <v>0</v>
      </c>
      <c r="BL131" s="130" t="s">
        <v>188</v>
      </c>
      <c r="BM131" s="129" t="s">
        <v>246</v>
      </c>
    </row>
    <row r="132" spans="2:65" s="120" customFormat="1" ht="24.15" customHeight="1">
      <c r="B132" s="119"/>
      <c r="C132" s="132" t="s">
        <v>130</v>
      </c>
      <c r="D132" s="132" t="s">
        <v>126</v>
      </c>
      <c r="E132" s="133" t="s">
        <v>362</v>
      </c>
      <c r="F132" s="134" t="s">
        <v>363</v>
      </c>
      <c r="G132" s="135" t="s">
        <v>138</v>
      </c>
      <c r="H132" s="136">
        <v>5</v>
      </c>
      <c r="I132" s="74"/>
      <c r="J132" s="122">
        <f t="shared" si="0"/>
        <v>0</v>
      </c>
      <c r="K132" s="123"/>
      <c r="L132" s="119"/>
      <c r="M132" s="149" t="s">
        <v>1</v>
      </c>
      <c r="N132" s="150" t="s">
        <v>39</v>
      </c>
      <c r="P132" s="151">
        <f t="shared" si="1"/>
        <v>0</v>
      </c>
      <c r="Q132" s="151">
        <v>0</v>
      </c>
      <c r="R132" s="151">
        <f t="shared" si="2"/>
        <v>0</v>
      </c>
      <c r="S132" s="151">
        <v>0</v>
      </c>
      <c r="T132" s="152">
        <f t="shared" si="3"/>
        <v>0</v>
      </c>
      <c r="AR132" s="129" t="s">
        <v>188</v>
      </c>
      <c r="AT132" s="129" t="s">
        <v>126</v>
      </c>
      <c r="AU132" s="129" t="s">
        <v>83</v>
      </c>
      <c r="AY132" s="130" t="s">
        <v>123</v>
      </c>
      <c r="BE132" s="131">
        <f t="shared" si="4"/>
        <v>0</v>
      </c>
      <c r="BF132" s="131">
        <f t="shared" si="5"/>
        <v>0</v>
      </c>
      <c r="BG132" s="131">
        <f t="shared" si="6"/>
        <v>0</v>
      </c>
      <c r="BH132" s="131">
        <f t="shared" si="7"/>
        <v>0</v>
      </c>
      <c r="BI132" s="131">
        <f t="shared" si="8"/>
        <v>0</v>
      </c>
      <c r="BJ132" s="130" t="s">
        <v>79</v>
      </c>
      <c r="BK132" s="131">
        <f t="shared" si="9"/>
        <v>0</v>
      </c>
      <c r="BL132" s="130" t="s">
        <v>188</v>
      </c>
      <c r="BM132" s="129" t="s">
        <v>257</v>
      </c>
    </row>
    <row r="133" spans="2:65" s="120" customFormat="1" ht="24.15" customHeight="1">
      <c r="B133" s="119"/>
      <c r="C133" s="132" t="s">
        <v>144</v>
      </c>
      <c r="D133" s="132" t="s">
        <v>126</v>
      </c>
      <c r="E133" s="133" t="s">
        <v>364</v>
      </c>
      <c r="F133" s="134" t="s">
        <v>365</v>
      </c>
      <c r="G133" s="135" t="s">
        <v>138</v>
      </c>
      <c r="H133" s="136">
        <v>25</v>
      </c>
      <c r="I133" s="74"/>
      <c r="J133" s="122">
        <f t="shared" si="0"/>
        <v>0</v>
      </c>
      <c r="K133" s="123"/>
      <c r="L133" s="119"/>
      <c r="M133" s="149" t="s">
        <v>1</v>
      </c>
      <c r="N133" s="150" t="s">
        <v>39</v>
      </c>
      <c r="P133" s="151">
        <f t="shared" si="1"/>
        <v>0</v>
      </c>
      <c r="Q133" s="151">
        <v>0</v>
      </c>
      <c r="R133" s="151">
        <f t="shared" si="2"/>
        <v>0</v>
      </c>
      <c r="S133" s="151">
        <v>0</v>
      </c>
      <c r="T133" s="152">
        <f t="shared" si="3"/>
        <v>0</v>
      </c>
      <c r="AR133" s="129" t="s">
        <v>188</v>
      </c>
      <c r="AT133" s="129" t="s">
        <v>126</v>
      </c>
      <c r="AU133" s="129" t="s">
        <v>83</v>
      </c>
      <c r="AY133" s="130" t="s">
        <v>123</v>
      </c>
      <c r="BE133" s="131">
        <f t="shared" si="4"/>
        <v>0</v>
      </c>
      <c r="BF133" s="131">
        <f t="shared" si="5"/>
        <v>0</v>
      </c>
      <c r="BG133" s="131">
        <f t="shared" si="6"/>
        <v>0</v>
      </c>
      <c r="BH133" s="131">
        <f t="shared" si="7"/>
        <v>0</v>
      </c>
      <c r="BI133" s="131">
        <f t="shared" si="8"/>
        <v>0</v>
      </c>
      <c r="BJ133" s="130" t="s">
        <v>79</v>
      </c>
      <c r="BK133" s="131">
        <f t="shared" si="9"/>
        <v>0</v>
      </c>
      <c r="BL133" s="130" t="s">
        <v>188</v>
      </c>
      <c r="BM133" s="129" t="s">
        <v>265</v>
      </c>
    </row>
    <row r="134" spans="2:65" s="120" customFormat="1" ht="24.15" customHeight="1">
      <c r="B134" s="119"/>
      <c r="C134" s="132" t="s">
        <v>124</v>
      </c>
      <c r="D134" s="132" t="s">
        <v>126</v>
      </c>
      <c r="E134" s="133" t="s">
        <v>366</v>
      </c>
      <c r="F134" s="134" t="s">
        <v>367</v>
      </c>
      <c r="G134" s="135" t="s">
        <v>129</v>
      </c>
      <c r="H134" s="136">
        <v>1</v>
      </c>
      <c r="I134" s="74"/>
      <c r="J134" s="122">
        <f t="shared" si="0"/>
        <v>0</v>
      </c>
      <c r="K134" s="123"/>
      <c r="L134" s="119"/>
      <c r="M134" s="149" t="s">
        <v>1</v>
      </c>
      <c r="N134" s="150" t="s">
        <v>39</v>
      </c>
      <c r="P134" s="151">
        <f t="shared" si="1"/>
        <v>0</v>
      </c>
      <c r="Q134" s="151">
        <v>0</v>
      </c>
      <c r="R134" s="151">
        <f t="shared" si="2"/>
        <v>0</v>
      </c>
      <c r="S134" s="151">
        <v>0</v>
      </c>
      <c r="T134" s="152">
        <f t="shared" si="3"/>
        <v>0</v>
      </c>
      <c r="AR134" s="129" t="s">
        <v>188</v>
      </c>
      <c r="AT134" s="129" t="s">
        <v>126</v>
      </c>
      <c r="AU134" s="129" t="s">
        <v>83</v>
      </c>
      <c r="AY134" s="130" t="s">
        <v>123</v>
      </c>
      <c r="BE134" s="131">
        <f t="shared" si="4"/>
        <v>0</v>
      </c>
      <c r="BF134" s="131">
        <f t="shared" si="5"/>
        <v>0</v>
      </c>
      <c r="BG134" s="131">
        <f t="shared" si="6"/>
        <v>0</v>
      </c>
      <c r="BH134" s="131">
        <f t="shared" si="7"/>
        <v>0</v>
      </c>
      <c r="BI134" s="131">
        <f t="shared" si="8"/>
        <v>0</v>
      </c>
      <c r="BJ134" s="130" t="s">
        <v>79</v>
      </c>
      <c r="BK134" s="131">
        <f t="shared" si="9"/>
        <v>0</v>
      </c>
      <c r="BL134" s="130" t="s">
        <v>188</v>
      </c>
      <c r="BM134" s="129" t="s">
        <v>273</v>
      </c>
    </row>
    <row r="135" spans="2:65" s="120" customFormat="1" ht="16.5" customHeight="1">
      <c r="B135" s="119"/>
      <c r="C135" s="132" t="s">
        <v>154</v>
      </c>
      <c r="D135" s="132" t="s">
        <v>126</v>
      </c>
      <c r="E135" s="133" t="s">
        <v>368</v>
      </c>
      <c r="F135" s="134" t="s">
        <v>369</v>
      </c>
      <c r="G135" s="135" t="s">
        <v>129</v>
      </c>
      <c r="H135" s="136">
        <v>1</v>
      </c>
      <c r="I135" s="74"/>
      <c r="J135" s="122">
        <f t="shared" si="0"/>
        <v>0</v>
      </c>
      <c r="K135" s="123"/>
      <c r="L135" s="119"/>
      <c r="M135" s="149" t="s">
        <v>1</v>
      </c>
      <c r="N135" s="150" t="s">
        <v>39</v>
      </c>
      <c r="P135" s="151">
        <f t="shared" si="1"/>
        <v>0</v>
      </c>
      <c r="Q135" s="151">
        <v>0</v>
      </c>
      <c r="R135" s="151">
        <f t="shared" si="2"/>
        <v>0</v>
      </c>
      <c r="S135" s="151">
        <v>0</v>
      </c>
      <c r="T135" s="152">
        <f t="shared" si="3"/>
        <v>0</v>
      </c>
      <c r="AR135" s="129" t="s">
        <v>188</v>
      </c>
      <c r="AT135" s="129" t="s">
        <v>126</v>
      </c>
      <c r="AU135" s="129" t="s">
        <v>83</v>
      </c>
      <c r="AY135" s="130" t="s">
        <v>123</v>
      </c>
      <c r="BE135" s="131">
        <f t="shared" si="4"/>
        <v>0</v>
      </c>
      <c r="BF135" s="131">
        <f t="shared" si="5"/>
        <v>0</v>
      </c>
      <c r="BG135" s="131">
        <f t="shared" si="6"/>
        <v>0</v>
      </c>
      <c r="BH135" s="131">
        <f t="shared" si="7"/>
        <v>0</v>
      </c>
      <c r="BI135" s="131">
        <f t="shared" si="8"/>
        <v>0</v>
      </c>
      <c r="BJ135" s="130" t="s">
        <v>79</v>
      </c>
      <c r="BK135" s="131">
        <f t="shared" si="9"/>
        <v>0</v>
      </c>
      <c r="BL135" s="130" t="s">
        <v>188</v>
      </c>
      <c r="BM135" s="129" t="s">
        <v>283</v>
      </c>
    </row>
    <row r="136" spans="2:65" s="120" customFormat="1" ht="24.15" customHeight="1">
      <c r="B136" s="119"/>
      <c r="C136" s="132" t="s">
        <v>158</v>
      </c>
      <c r="D136" s="132" t="s">
        <v>126</v>
      </c>
      <c r="E136" s="133" t="s">
        <v>370</v>
      </c>
      <c r="F136" s="134" t="s">
        <v>371</v>
      </c>
      <c r="G136" s="135" t="s">
        <v>129</v>
      </c>
      <c r="H136" s="136">
        <v>1</v>
      </c>
      <c r="I136" s="74"/>
      <c r="J136" s="122">
        <f t="shared" si="0"/>
        <v>0</v>
      </c>
      <c r="K136" s="123"/>
      <c r="L136" s="119"/>
      <c r="M136" s="149" t="s">
        <v>1</v>
      </c>
      <c r="N136" s="150" t="s">
        <v>39</v>
      </c>
      <c r="P136" s="151">
        <f t="shared" si="1"/>
        <v>0</v>
      </c>
      <c r="Q136" s="151">
        <v>0</v>
      </c>
      <c r="R136" s="151">
        <f t="shared" si="2"/>
        <v>0</v>
      </c>
      <c r="S136" s="151">
        <v>0</v>
      </c>
      <c r="T136" s="152">
        <f t="shared" si="3"/>
        <v>0</v>
      </c>
      <c r="AR136" s="129" t="s">
        <v>188</v>
      </c>
      <c r="AT136" s="129" t="s">
        <v>126</v>
      </c>
      <c r="AU136" s="129" t="s">
        <v>83</v>
      </c>
      <c r="AY136" s="130" t="s">
        <v>123</v>
      </c>
      <c r="BE136" s="131">
        <f t="shared" si="4"/>
        <v>0</v>
      </c>
      <c r="BF136" s="131">
        <f t="shared" si="5"/>
        <v>0</v>
      </c>
      <c r="BG136" s="131">
        <f t="shared" si="6"/>
        <v>0</v>
      </c>
      <c r="BH136" s="131">
        <f t="shared" si="7"/>
        <v>0</v>
      </c>
      <c r="BI136" s="131">
        <f t="shared" si="8"/>
        <v>0</v>
      </c>
      <c r="BJ136" s="130" t="s">
        <v>79</v>
      </c>
      <c r="BK136" s="131">
        <f t="shared" si="9"/>
        <v>0</v>
      </c>
      <c r="BL136" s="130" t="s">
        <v>188</v>
      </c>
      <c r="BM136" s="129" t="s">
        <v>291</v>
      </c>
    </row>
    <row r="137" spans="2:65" s="120" customFormat="1" ht="24.15" customHeight="1">
      <c r="B137" s="119"/>
      <c r="C137" s="132" t="s">
        <v>148</v>
      </c>
      <c r="D137" s="132" t="s">
        <v>126</v>
      </c>
      <c r="E137" s="133" t="s">
        <v>372</v>
      </c>
      <c r="F137" s="134" t="s">
        <v>373</v>
      </c>
      <c r="G137" s="135" t="s">
        <v>129</v>
      </c>
      <c r="H137" s="136">
        <v>1</v>
      </c>
      <c r="I137" s="74"/>
      <c r="J137" s="122">
        <f t="shared" si="0"/>
        <v>0</v>
      </c>
      <c r="K137" s="123"/>
      <c r="L137" s="119"/>
      <c r="M137" s="149" t="s">
        <v>1</v>
      </c>
      <c r="N137" s="150" t="s">
        <v>39</v>
      </c>
      <c r="P137" s="151">
        <f t="shared" si="1"/>
        <v>0</v>
      </c>
      <c r="Q137" s="151">
        <v>0</v>
      </c>
      <c r="R137" s="151">
        <f t="shared" si="2"/>
        <v>0</v>
      </c>
      <c r="S137" s="151">
        <v>0</v>
      </c>
      <c r="T137" s="152">
        <f t="shared" si="3"/>
        <v>0</v>
      </c>
      <c r="AR137" s="129" t="s">
        <v>188</v>
      </c>
      <c r="AT137" s="129" t="s">
        <v>126</v>
      </c>
      <c r="AU137" s="129" t="s">
        <v>83</v>
      </c>
      <c r="AY137" s="130" t="s">
        <v>123</v>
      </c>
      <c r="BE137" s="131">
        <f t="shared" si="4"/>
        <v>0</v>
      </c>
      <c r="BF137" s="131">
        <f t="shared" si="5"/>
        <v>0</v>
      </c>
      <c r="BG137" s="131">
        <f t="shared" si="6"/>
        <v>0</v>
      </c>
      <c r="BH137" s="131">
        <f t="shared" si="7"/>
        <v>0</v>
      </c>
      <c r="BI137" s="131">
        <f t="shared" si="8"/>
        <v>0</v>
      </c>
      <c r="BJ137" s="130" t="s">
        <v>79</v>
      </c>
      <c r="BK137" s="131">
        <f t="shared" si="9"/>
        <v>0</v>
      </c>
      <c r="BL137" s="130" t="s">
        <v>188</v>
      </c>
      <c r="BM137" s="129" t="s">
        <v>300</v>
      </c>
    </row>
    <row r="138" spans="2:65" s="120" customFormat="1" ht="16.5" customHeight="1">
      <c r="B138" s="119"/>
      <c r="C138" s="132" t="s">
        <v>165</v>
      </c>
      <c r="D138" s="132" t="s">
        <v>126</v>
      </c>
      <c r="E138" s="133" t="s">
        <v>374</v>
      </c>
      <c r="F138" s="134" t="s">
        <v>375</v>
      </c>
      <c r="G138" s="135" t="s">
        <v>376</v>
      </c>
      <c r="H138" s="136">
        <v>1</v>
      </c>
      <c r="I138" s="74"/>
      <c r="J138" s="122">
        <f t="shared" si="0"/>
        <v>0</v>
      </c>
      <c r="K138" s="123"/>
      <c r="L138" s="119"/>
      <c r="M138" s="149" t="s">
        <v>1</v>
      </c>
      <c r="N138" s="150" t="s">
        <v>39</v>
      </c>
      <c r="P138" s="151">
        <f t="shared" si="1"/>
        <v>0</v>
      </c>
      <c r="Q138" s="151">
        <v>0</v>
      </c>
      <c r="R138" s="151">
        <f t="shared" si="2"/>
        <v>0</v>
      </c>
      <c r="S138" s="151">
        <v>0</v>
      </c>
      <c r="T138" s="152">
        <f t="shared" si="3"/>
        <v>0</v>
      </c>
      <c r="AR138" s="129" t="s">
        <v>188</v>
      </c>
      <c r="AT138" s="129" t="s">
        <v>126</v>
      </c>
      <c r="AU138" s="129" t="s">
        <v>83</v>
      </c>
      <c r="AY138" s="130" t="s">
        <v>123</v>
      </c>
      <c r="BE138" s="131">
        <f t="shared" si="4"/>
        <v>0</v>
      </c>
      <c r="BF138" s="131">
        <f t="shared" si="5"/>
        <v>0</v>
      </c>
      <c r="BG138" s="131">
        <f t="shared" si="6"/>
        <v>0</v>
      </c>
      <c r="BH138" s="131">
        <f t="shared" si="7"/>
        <v>0</v>
      </c>
      <c r="BI138" s="131">
        <f t="shared" si="8"/>
        <v>0</v>
      </c>
      <c r="BJ138" s="130" t="s">
        <v>79</v>
      </c>
      <c r="BK138" s="131">
        <f t="shared" si="9"/>
        <v>0</v>
      </c>
      <c r="BL138" s="130" t="s">
        <v>188</v>
      </c>
      <c r="BM138" s="129" t="s">
        <v>308</v>
      </c>
    </row>
    <row r="139" spans="2:65" s="138" customFormat="1" ht="22.75" customHeight="1">
      <c r="B139" s="137"/>
      <c r="D139" s="139" t="s">
        <v>73</v>
      </c>
      <c r="E139" s="147" t="s">
        <v>377</v>
      </c>
      <c r="F139" s="147" t="s">
        <v>378</v>
      </c>
      <c r="J139" s="148">
        <f>BK139</f>
        <v>0</v>
      </c>
      <c r="L139" s="137"/>
      <c r="M139" s="142"/>
      <c r="P139" s="143">
        <f>SUM(P140:P142)</f>
        <v>0</v>
      </c>
      <c r="R139" s="143">
        <f>SUM(R140:R142)</f>
        <v>0</v>
      </c>
      <c r="T139" s="144">
        <f>SUM(T140:T142)</f>
        <v>0</v>
      </c>
      <c r="AR139" s="139" t="s">
        <v>83</v>
      </c>
      <c r="AT139" s="145" t="s">
        <v>73</v>
      </c>
      <c r="AU139" s="145" t="s">
        <v>79</v>
      </c>
      <c r="AY139" s="139" t="s">
        <v>123</v>
      </c>
      <c r="BK139" s="146">
        <f>SUM(BK140:BK142)</f>
        <v>0</v>
      </c>
    </row>
    <row r="140" spans="2:65" s="120" customFormat="1" ht="21.75" customHeight="1">
      <c r="B140" s="119"/>
      <c r="C140" s="132" t="s">
        <v>169</v>
      </c>
      <c r="D140" s="132" t="s">
        <v>126</v>
      </c>
      <c r="E140" s="133" t="s">
        <v>379</v>
      </c>
      <c r="F140" s="134" t="s">
        <v>380</v>
      </c>
      <c r="G140" s="135" t="s">
        <v>129</v>
      </c>
      <c r="H140" s="136">
        <v>1</v>
      </c>
      <c r="I140" s="74"/>
      <c r="J140" s="122">
        <f>ROUND(I140*H140,2)</f>
        <v>0</v>
      </c>
      <c r="K140" s="123"/>
      <c r="L140" s="119"/>
      <c r="M140" s="149" t="s">
        <v>1</v>
      </c>
      <c r="N140" s="150" t="s">
        <v>39</v>
      </c>
      <c r="P140" s="151">
        <f>O140*H140</f>
        <v>0</v>
      </c>
      <c r="Q140" s="151">
        <v>0</v>
      </c>
      <c r="R140" s="151">
        <f>Q140*H140</f>
        <v>0</v>
      </c>
      <c r="S140" s="151">
        <v>0</v>
      </c>
      <c r="T140" s="152">
        <f>S140*H140</f>
        <v>0</v>
      </c>
      <c r="AR140" s="129" t="s">
        <v>188</v>
      </c>
      <c r="AT140" s="129" t="s">
        <v>126</v>
      </c>
      <c r="AU140" s="129" t="s">
        <v>83</v>
      </c>
      <c r="AY140" s="130" t="s">
        <v>123</v>
      </c>
      <c r="BE140" s="131">
        <f>IF(N140="základní",J140,0)</f>
        <v>0</v>
      </c>
      <c r="BF140" s="131">
        <f>IF(N140="snížená",J140,0)</f>
        <v>0</v>
      </c>
      <c r="BG140" s="131">
        <f>IF(N140="zákl. přenesená",J140,0)</f>
        <v>0</v>
      </c>
      <c r="BH140" s="131">
        <f>IF(N140="sníž. přenesená",J140,0)</f>
        <v>0</v>
      </c>
      <c r="BI140" s="131">
        <f>IF(N140="nulová",J140,0)</f>
        <v>0</v>
      </c>
      <c r="BJ140" s="130" t="s">
        <v>79</v>
      </c>
      <c r="BK140" s="131">
        <f>ROUND(I140*H140,2)</f>
        <v>0</v>
      </c>
      <c r="BL140" s="130" t="s">
        <v>188</v>
      </c>
      <c r="BM140" s="129" t="s">
        <v>314</v>
      </c>
    </row>
    <row r="141" spans="2:65" s="120" customFormat="1" ht="24.15" customHeight="1">
      <c r="B141" s="119"/>
      <c r="C141" s="132" t="s">
        <v>8</v>
      </c>
      <c r="D141" s="132" t="s">
        <v>126</v>
      </c>
      <c r="E141" s="133" t="s">
        <v>381</v>
      </c>
      <c r="F141" s="134" t="s">
        <v>382</v>
      </c>
      <c r="G141" s="135" t="s">
        <v>129</v>
      </c>
      <c r="H141" s="136">
        <v>1</v>
      </c>
      <c r="I141" s="74"/>
      <c r="J141" s="122">
        <f>ROUND(I141*H141,2)</f>
        <v>0</v>
      </c>
      <c r="K141" s="123"/>
      <c r="L141" s="119"/>
      <c r="M141" s="149" t="s">
        <v>1</v>
      </c>
      <c r="N141" s="150" t="s">
        <v>39</v>
      </c>
      <c r="P141" s="151">
        <f>O141*H141</f>
        <v>0</v>
      </c>
      <c r="Q141" s="151">
        <v>0</v>
      </c>
      <c r="R141" s="151">
        <f>Q141*H141</f>
        <v>0</v>
      </c>
      <c r="S141" s="151">
        <v>0</v>
      </c>
      <c r="T141" s="152">
        <f>S141*H141</f>
        <v>0</v>
      </c>
      <c r="AR141" s="129" t="s">
        <v>188</v>
      </c>
      <c r="AT141" s="129" t="s">
        <v>126</v>
      </c>
      <c r="AU141" s="129" t="s">
        <v>83</v>
      </c>
      <c r="AY141" s="130" t="s">
        <v>123</v>
      </c>
      <c r="BE141" s="131">
        <f>IF(N141="základní",J141,0)</f>
        <v>0</v>
      </c>
      <c r="BF141" s="131">
        <f>IF(N141="snížená",J141,0)</f>
        <v>0</v>
      </c>
      <c r="BG141" s="131">
        <f>IF(N141="zákl. přenesená",J141,0)</f>
        <v>0</v>
      </c>
      <c r="BH141" s="131">
        <f>IF(N141="sníž. přenesená",J141,0)</f>
        <v>0</v>
      </c>
      <c r="BI141" s="131">
        <f>IF(N141="nulová",J141,0)</f>
        <v>0</v>
      </c>
      <c r="BJ141" s="130" t="s">
        <v>79</v>
      </c>
      <c r="BK141" s="131">
        <f>ROUND(I141*H141,2)</f>
        <v>0</v>
      </c>
      <c r="BL141" s="130" t="s">
        <v>188</v>
      </c>
      <c r="BM141" s="129" t="s">
        <v>326</v>
      </c>
    </row>
    <row r="142" spans="2:65" s="120" customFormat="1" ht="24.15" customHeight="1">
      <c r="B142" s="119"/>
      <c r="C142" s="132" t="s">
        <v>176</v>
      </c>
      <c r="D142" s="132" t="s">
        <v>126</v>
      </c>
      <c r="E142" s="133" t="s">
        <v>383</v>
      </c>
      <c r="F142" s="134" t="s">
        <v>384</v>
      </c>
      <c r="G142" s="135" t="s">
        <v>376</v>
      </c>
      <c r="H142" s="136">
        <v>1</v>
      </c>
      <c r="I142" s="74"/>
      <c r="J142" s="122">
        <f>ROUND(I142*H142,2)</f>
        <v>0</v>
      </c>
      <c r="K142" s="123"/>
      <c r="L142" s="119"/>
      <c r="M142" s="149" t="s">
        <v>1</v>
      </c>
      <c r="N142" s="150" t="s">
        <v>39</v>
      </c>
      <c r="P142" s="151">
        <f>O142*H142</f>
        <v>0</v>
      </c>
      <c r="Q142" s="151">
        <v>0</v>
      </c>
      <c r="R142" s="151">
        <f>Q142*H142</f>
        <v>0</v>
      </c>
      <c r="S142" s="151">
        <v>0</v>
      </c>
      <c r="T142" s="152">
        <f>S142*H142</f>
        <v>0</v>
      </c>
      <c r="AR142" s="129" t="s">
        <v>188</v>
      </c>
      <c r="AT142" s="129" t="s">
        <v>126</v>
      </c>
      <c r="AU142" s="129" t="s">
        <v>83</v>
      </c>
      <c r="AY142" s="130" t="s">
        <v>123</v>
      </c>
      <c r="BE142" s="131">
        <f>IF(N142="základní",J142,0)</f>
        <v>0</v>
      </c>
      <c r="BF142" s="131">
        <f>IF(N142="snížená",J142,0)</f>
        <v>0</v>
      </c>
      <c r="BG142" s="131">
        <f>IF(N142="zákl. přenesená",J142,0)</f>
        <v>0</v>
      </c>
      <c r="BH142" s="131">
        <f>IF(N142="sníž. přenesená",J142,0)</f>
        <v>0</v>
      </c>
      <c r="BI142" s="131">
        <f>IF(N142="nulová",J142,0)</f>
        <v>0</v>
      </c>
      <c r="BJ142" s="130" t="s">
        <v>79</v>
      </c>
      <c r="BK142" s="131">
        <f>ROUND(I142*H142,2)</f>
        <v>0</v>
      </c>
      <c r="BL142" s="130" t="s">
        <v>188</v>
      </c>
      <c r="BM142" s="129" t="s">
        <v>336</v>
      </c>
    </row>
    <row r="143" spans="2:65" s="138" customFormat="1" ht="22.75" customHeight="1">
      <c r="B143" s="137"/>
      <c r="D143" s="139" t="s">
        <v>73</v>
      </c>
      <c r="E143" s="147" t="s">
        <v>385</v>
      </c>
      <c r="F143" s="147" t="s">
        <v>386</v>
      </c>
      <c r="J143" s="148">
        <f>BK143</f>
        <v>0</v>
      </c>
      <c r="L143" s="137"/>
      <c r="M143" s="142"/>
      <c r="P143" s="143">
        <f>SUM(P144:P154)</f>
        <v>0</v>
      </c>
      <c r="R143" s="143">
        <f>SUM(R144:R154)</f>
        <v>0</v>
      </c>
      <c r="T143" s="144">
        <f>SUM(T144:T154)</f>
        <v>0</v>
      </c>
      <c r="AR143" s="139" t="s">
        <v>79</v>
      </c>
      <c r="AT143" s="145" t="s">
        <v>73</v>
      </c>
      <c r="AU143" s="145" t="s">
        <v>79</v>
      </c>
      <c r="AY143" s="139" t="s">
        <v>123</v>
      </c>
      <c r="BK143" s="146">
        <f>SUM(BK144:BK154)</f>
        <v>0</v>
      </c>
    </row>
    <row r="144" spans="2:65" s="120" customFormat="1" ht="16.5" customHeight="1">
      <c r="B144" s="119"/>
      <c r="C144" s="158" t="s">
        <v>180</v>
      </c>
      <c r="D144" s="158" t="s">
        <v>292</v>
      </c>
      <c r="E144" s="159" t="s">
        <v>387</v>
      </c>
      <c r="F144" s="160" t="s">
        <v>388</v>
      </c>
      <c r="G144" s="161" t="s">
        <v>129</v>
      </c>
      <c r="H144" s="162">
        <v>1</v>
      </c>
      <c r="I144" s="76"/>
      <c r="J144" s="153">
        <f t="shared" ref="J144:J154" si="10">ROUND(I144*H144,2)</f>
        <v>0</v>
      </c>
      <c r="K144" s="154"/>
      <c r="L144" s="155"/>
      <c r="M144" s="156" t="s">
        <v>1</v>
      </c>
      <c r="N144" s="157" t="s">
        <v>39</v>
      </c>
      <c r="P144" s="151">
        <f t="shared" ref="P144:P154" si="11">O144*H144</f>
        <v>0</v>
      </c>
      <c r="Q144" s="151">
        <v>0</v>
      </c>
      <c r="R144" s="151">
        <f t="shared" ref="R144:R154" si="12">Q144*H144</f>
        <v>0</v>
      </c>
      <c r="S144" s="151">
        <v>0</v>
      </c>
      <c r="T144" s="152">
        <f t="shared" ref="T144:T154" si="13">S144*H144</f>
        <v>0</v>
      </c>
      <c r="AR144" s="129" t="s">
        <v>158</v>
      </c>
      <c r="AT144" s="129" t="s">
        <v>292</v>
      </c>
      <c r="AU144" s="129" t="s">
        <v>83</v>
      </c>
      <c r="AY144" s="130" t="s">
        <v>123</v>
      </c>
      <c r="BE144" s="131">
        <f t="shared" ref="BE144:BE154" si="14">IF(N144="základní",J144,0)</f>
        <v>0</v>
      </c>
      <c r="BF144" s="131">
        <f t="shared" ref="BF144:BF154" si="15">IF(N144="snížená",J144,0)</f>
        <v>0</v>
      </c>
      <c r="BG144" s="131">
        <f t="shared" ref="BG144:BG154" si="16">IF(N144="zákl. přenesená",J144,0)</f>
        <v>0</v>
      </c>
      <c r="BH144" s="131">
        <f t="shared" ref="BH144:BH154" si="17">IF(N144="sníž. přenesená",J144,0)</f>
        <v>0</v>
      </c>
      <c r="BI144" s="131">
        <f t="shared" ref="BI144:BI154" si="18">IF(N144="nulová",J144,0)</f>
        <v>0</v>
      </c>
      <c r="BJ144" s="130" t="s">
        <v>79</v>
      </c>
      <c r="BK144" s="131">
        <f t="shared" ref="BK144:BK154" si="19">ROUND(I144*H144,2)</f>
        <v>0</v>
      </c>
      <c r="BL144" s="130" t="s">
        <v>130</v>
      </c>
      <c r="BM144" s="129" t="s">
        <v>83</v>
      </c>
    </row>
    <row r="145" spans="2:65" s="120" customFormat="1" ht="16.5" customHeight="1">
      <c r="B145" s="119"/>
      <c r="C145" s="158" t="s">
        <v>184</v>
      </c>
      <c r="D145" s="158" t="s">
        <v>292</v>
      </c>
      <c r="E145" s="159" t="s">
        <v>389</v>
      </c>
      <c r="F145" s="160" t="s">
        <v>390</v>
      </c>
      <c r="G145" s="161" t="s">
        <v>138</v>
      </c>
      <c r="H145" s="162">
        <v>25</v>
      </c>
      <c r="I145" s="76"/>
      <c r="J145" s="153">
        <f t="shared" si="10"/>
        <v>0</v>
      </c>
      <c r="K145" s="154"/>
      <c r="L145" s="155"/>
      <c r="M145" s="156" t="s">
        <v>1</v>
      </c>
      <c r="N145" s="157" t="s">
        <v>39</v>
      </c>
      <c r="P145" s="151">
        <f t="shared" si="11"/>
        <v>0</v>
      </c>
      <c r="Q145" s="151">
        <v>0</v>
      </c>
      <c r="R145" s="151">
        <f t="shared" si="12"/>
        <v>0</v>
      </c>
      <c r="S145" s="151">
        <v>0</v>
      </c>
      <c r="T145" s="152">
        <f t="shared" si="13"/>
        <v>0</v>
      </c>
      <c r="AR145" s="129" t="s">
        <v>158</v>
      </c>
      <c r="AT145" s="129" t="s">
        <v>292</v>
      </c>
      <c r="AU145" s="129" t="s">
        <v>83</v>
      </c>
      <c r="AY145" s="130" t="s">
        <v>123</v>
      </c>
      <c r="BE145" s="131">
        <f t="shared" si="14"/>
        <v>0</v>
      </c>
      <c r="BF145" s="131">
        <f t="shared" si="15"/>
        <v>0</v>
      </c>
      <c r="BG145" s="131">
        <f t="shared" si="16"/>
        <v>0</v>
      </c>
      <c r="BH145" s="131">
        <f t="shared" si="17"/>
        <v>0</v>
      </c>
      <c r="BI145" s="131">
        <f t="shared" si="18"/>
        <v>0</v>
      </c>
      <c r="BJ145" s="130" t="s">
        <v>79</v>
      </c>
      <c r="BK145" s="131">
        <f t="shared" si="19"/>
        <v>0</v>
      </c>
      <c r="BL145" s="130" t="s">
        <v>130</v>
      </c>
      <c r="BM145" s="129" t="s">
        <v>130</v>
      </c>
    </row>
    <row r="146" spans="2:65" s="120" customFormat="1" ht="16.5" customHeight="1">
      <c r="B146" s="119"/>
      <c r="C146" s="158" t="s">
        <v>188</v>
      </c>
      <c r="D146" s="158" t="s">
        <v>292</v>
      </c>
      <c r="E146" s="159" t="s">
        <v>391</v>
      </c>
      <c r="F146" s="160" t="s">
        <v>392</v>
      </c>
      <c r="G146" s="161" t="s">
        <v>129</v>
      </c>
      <c r="H146" s="162">
        <v>1</v>
      </c>
      <c r="I146" s="76"/>
      <c r="J146" s="153">
        <f t="shared" si="10"/>
        <v>0</v>
      </c>
      <c r="K146" s="154"/>
      <c r="L146" s="155"/>
      <c r="M146" s="156" t="s">
        <v>1</v>
      </c>
      <c r="N146" s="157" t="s">
        <v>39</v>
      </c>
      <c r="P146" s="151">
        <f t="shared" si="11"/>
        <v>0</v>
      </c>
      <c r="Q146" s="151">
        <v>0</v>
      </c>
      <c r="R146" s="151">
        <f t="shared" si="12"/>
        <v>0</v>
      </c>
      <c r="S146" s="151">
        <v>0</v>
      </c>
      <c r="T146" s="152">
        <f t="shared" si="13"/>
        <v>0</v>
      </c>
      <c r="AR146" s="129" t="s">
        <v>158</v>
      </c>
      <c r="AT146" s="129" t="s">
        <v>292</v>
      </c>
      <c r="AU146" s="129" t="s">
        <v>83</v>
      </c>
      <c r="AY146" s="130" t="s">
        <v>123</v>
      </c>
      <c r="BE146" s="131">
        <f t="shared" si="14"/>
        <v>0</v>
      </c>
      <c r="BF146" s="131">
        <f t="shared" si="15"/>
        <v>0</v>
      </c>
      <c r="BG146" s="131">
        <f t="shared" si="16"/>
        <v>0</v>
      </c>
      <c r="BH146" s="131">
        <f t="shared" si="17"/>
        <v>0</v>
      </c>
      <c r="BI146" s="131">
        <f t="shared" si="18"/>
        <v>0</v>
      </c>
      <c r="BJ146" s="130" t="s">
        <v>79</v>
      </c>
      <c r="BK146" s="131">
        <f t="shared" si="19"/>
        <v>0</v>
      </c>
      <c r="BL146" s="130" t="s">
        <v>130</v>
      </c>
      <c r="BM146" s="129" t="s">
        <v>124</v>
      </c>
    </row>
    <row r="147" spans="2:65" s="120" customFormat="1" ht="16.5" customHeight="1">
      <c r="B147" s="119"/>
      <c r="C147" s="158" t="s">
        <v>192</v>
      </c>
      <c r="D147" s="158" t="s">
        <v>292</v>
      </c>
      <c r="E147" s="159" t="s">
        <v>393</v>
      </c>
      <c r="F147" s="160" t="s">
        <v>394</v>
      </c>
      <c r="G147" s="161" t="s">
        <v>129</v>
      </c>
      <c r="H147" s="162">
        <v>25</v>
      </c>
      <c r="I147" s="76"/>
      <c r="J147" s="153">
        <f t="shared" si="10"/>
        <v>0</v>
      </c>
      <c r="K147" s="154"/>
      <c r="L147" s="155"/>
      <c r="M147" s="156" t="s">
        <v>1</v>
      </c>
      <c r="N147" s="157" t="s">
        <v>39</v>
      </c>
      <c r="P147" s="151">
        <f t="shared" si="11"/>
        <v>0</v>
      </c>
      <c r="Q147" s="151">
        <v>0</v>
      </c>
      <c r="R147" s="151">
        <f t="shared" si="12"/>
        <v>0</v>
      </c>
      <c r="S147" s="151">
        <v>0</v>
      </c>
      <c r="T147" s="152">
        <f t="shared" si="13"/>
        <v>0</v>
      </c>
      <c r="AR147" s="129" t="s">
        <v>158</v>
      </c>
      <c r="AT147" s="129" t="s">
        <v>292</v>
      </c>
      <c r="AU147" s="129" t="s">
        <v>83</v>
      </c>
      <c r="AY147" s="130" t="s">
        <v>123</v>
      </c>
      <c r="BE147" s="131">
        <f t="shared" si="14"/>
        <v>0</v>
      </c>
      <c r="BF147" s="131">
        <f t="shared" si="15"/>
        <v>0</v>
      </c>
      <c r="BG147" s="131">
        <f t="shared" si="16"/>
        <v>0</v>
      </c>
      <c r="BH147" s="131">
        <f t="shared" si="17"/>
        <v>0</v>
      </c>
      <c r="BI147" s="131">
        <f t="shared" si="18"/>
        <v>0</v>
      </c>
      <c r="BJ147" s="130" t="s">
        <v>79</v>
      </c>
      <c r="BK147" s="131">
        <f t="shared" si="19"/>
        <v>0</v>
      </c>
      <c r="BL147" s="130" t="s">
        <v>130</v>
      </c>
      <c r="BM147" s="129" t="s">
        <v>158</v>
      </c>
    </row>
    <row r="148" spans="2:65" s="120" customFormat="1" ht="21.75" customHeight="1">
      <c r="B148" s="119"/>
      <c r="C148" s="158" t="s">
        <v>196</v>
      </c>
      <c r="D148" s="158" t="s">
        <v>292</v>
      </c>
      <c r="E148" s="159" t="s">
        <v>395</v>
      </c>
      <c r="F148" s="160" t="s">
        <v>396</v>
      </c>
      <c r="G148" s="161" t="s">
        <v>138</v>
      </c>
      <c r="H148" s="162">
        <v>5</v>
      </c>
      <c r="I148" s="76"/>
      <c r="J148" s="153">
        <f t="shared" si="10"/>
        <v>0</v>
      </c>
      <c r="K148" s="154"/>
      <c r="L148" s="155"/>
      <c r="M148" s="156" t="s">
        <v>1</v>
      </c>
      <c r="N148" s="157" t="s">
        <v>39</v>
      </c>
      <c r="P148" s="151">
        <f t="shared" si="11"/>
        <v>0</v>
      </c>
      <c r="Q148" s="151">
        <v>0</v>
      </c>
      <c r="R148" s="151">
        <f t="shared" si="12"/>
        <v>0</v>
      </c>
      <c r="S148" s="151">
        <v>0</v>
      </c>
      <c r="T148" s="152">
        <f t="shared" si="13"/>
        <v>0</v>
      </c>
      <c r="AR148" s="129" t="s">
        <v>158</v>
      </c>
      <c r="AT148" s="129" t="s">
        <v>292</v>
      </c>
      <c r="AU148" s="129" t="s">
        <v>83</v>
      </c>
      <c r="AY148" s="130" t="s">
        <v>123</v>
      </c>
      <c r="BE148" s="131">
        <f t="shared" si="14"/>
        <v>0</v>
      </c>
      <c r="BF148" s="131">
        <f t="shared" si="15"/>
        <v>0</v>
      </c>
      <c r="BG148" s="131">
        <f t="shared" si="16"/>
        <v>0</v>
      </c>
      <c r="BH148" s="131">
        <f t="shared" si="17"/>
        <v>0</v>
      </c>
      <c r="BI148" s="131">
        <f t="shared" si="18"/>
        <v>0</v>
      </c>
      <c r="BJ148" s="130" t="s">
        <v>79</v>
      </c>
      <c r="BK148" s="131">
        <f t="shared" si="19"/>
        <v>0</v>
      </c>
      <c r="BL148" s="130" t="s">
        <v>130</v>
      </c>
      <c r="BM148" s="129" t="s">
        <v>165</v>
      </c>
    </row>
    <row r="149" spans="2:65" s="120" customFormat="1" ht="24.15" customHeight="1">
      <c r="B149" s="119"/>
      <c r="C149" s="158" t="s">
        <v>202</v>
      </c>
      <c r="D149" s="158" t="s">
        <v>292</v>
      </c>
      <c r="E149" s="159" t="s">
        <v>397</v>
      </c>
      <c r="F149" s="160" t="s">
        <v>398</v>
      </c>
      <c r="G149" s="161" t="s">
        <v>129</v>
      </c>
      <c r="H149" s="162">
        <v>1</v>
      </c>
      <c r="I149" s="76"/>
      <c r="J149" s="153">
        <f t="shared" si="10"/>
        <v>0</v>
      </c>
      <c r="K149" s="154"/>
      <c r="L149" s="155"/>
      <c r="M149" s="156" t="s">
        <v>1</v>
      </c>
      <c r="N149" s="157" t="s">
        <v>39</v>
      </c>
      <c r="P149" s="151">
        <f t="shared" si="11"/>
        <v>0</v>
      </c>
      <c r="Q149" s="151">
        <v>0</v>
      </c>
      <c r="R149" s="151">
        <f t="shared" si="12"/>
        <v>0</v>
      </c>
      <c r="S149" s="151">
        <v>0</v>
      </c>
      <c r="T149" s="152">
        <f t="shared" si="13"/>
        <v>0</v>
      </c>
      <c r="AR149" s="129" t="s">
        <v>158</v>
      </c>
      <c r="AT149" s="129" t="s">
        <v>292</v>
      </c>
      <c r="AU149" s="129" t="s">
        <v>83</v>
      </c>
      <c r="AY149" s="130" t="s">
        <v>123</v>
      </c>
      <c r="BE149" s="131">
        <f t="shared" si="14"/>
        <v>0</v>
      </c>
      <c r="BF149" s="131">
        <f t="shared" si="15"/>
        <v>0</v>
      </c>
      <c r="BG149" s="131">
        <f t="shared" si="16"/>
        <v>0</v>
      </c>
      <c r="BH149" s="131">
        <f t="shared" si="17"/>
        <v>0</v>
      </c>
      <c r="BI149" s="131">
        <f t="shared" si="18"/>
        <v>0</v>
      </c>
      <c r="BJ149" s="130" t="s">
        <v>79</v>
      </c>
      <c r="BK149" s="131">
        <f t="shared" si="19"/>
        <v>0</v>
      </c>
      <c r="BL149" s="130" t="s">
        <v>130</v>
      </c>
      <c r="BM149" s="129" t="s">
        <v>8</v>
      </c>
    </row>
    <row r="150" spans="2:65" s="120" customFormat="1" ht="24.15" customHeight="1">
      <c r="B150" s="119"/>
      <c r="C150" s="158" t="s">
        <v>207</v>
      </c>
      <c r="D150" s="158" t="s">
        <v>292</v>
      </c>
      <c r="E150" s="159" t="s">
        <v>399</v>
      </c>
      <c r="F150" s="160" t="s">
        <v>400</v>
      </c>
      <c r="G150" s="161" t="s">
        <v>129</v>
      </c>
      <c r="H150" s="162">
        <v>1</v>
      </c>
      <c r="I150" s="76"/>
      <c r="J150" s="153">
        <f t="shared" si="10"/>
        <v>0</v>
      </c>
      <c r="K150" s="154"/>
      <c r="L150" s="155"/>
      <c r="M150" s="156" t="s">
        <v>1</v>
      </c>
      <c r="N150" s="157" t="s">
        <v>39</v>
      </c>
      <c r="P150" s="151">
        <f t="shared" si="11"/>
        <v>0</v>
      </c>
      <c r="Q150" s="151">
        <v>0</v>
      </c>
      <c r="R150" s="151">
        <f t="shared" si="12"/>
        <v>0</v>
      </c>
      <c r="S150" s="151">
        <v>0</v>
      </c>
      <c r="T150" s="152">
        <f t="shared" si="13"/>
        <v>0</v>
      </c>
      <c r="AR150" s="129" t="s">
        <v>158</v>
      </c>
      <c r="AT150" s="129" t="s">
        <v>292</v>
      </c>
      <c r="AU150" s="129" t="s">
        <v>83</v>
      </c>
      <c r="AY150" s="130" t="s">
        <v>123</v>
      </c>
      <c r="BE150" s="131">
        <f t="shared" si="14"/>
        <v>0</v>
      </c>
      <c r="BF150" s="131">
        <f t="shared" si="15"/>
        <v>0</v>
      </c>
      <c r="BG150" s="131">
        <f t="shared" si="16"/>
        <v>0</v>
      </c>
      <c r="BH150" s="131">
        <f t="shared" si="17"/>
        <v>0</v>
      </c>
      <c r="BI150" s="131">
        <f t="shared" si="18"/>
        <v>0</v>
      </c>
      <c r="BJ150" s="130" t="s">
        <v>79</v>
      </c>
      <c r="BK150" s="131">
        <f t="shared" si="19"/>
        <v>0</v>
      </c>
      <c r="BL150" s="130" t="s">
        <v>130</v>
      </c>
      <c r="BM150" s="129" t="s">
        <v>180</v>
      </c>
    </row>
    <row r="151" spans="2:65" s="120" customFormat="1" ht="16.5" customHeight="1">
      <c r="B151" s="119"/>
      <c r="C151" s="158" t="s">
        <v>7</v>
      </c>
      <c r="D151" s="158" t="s">
        <v>292</v>
      </c>
      <c r="E151" s="159" t="s">
        <v>401</v>
      </c>
      <c r="F151" s="160" t="s">
        <v>402</v>
      </c>
      <c r="G151" s="161" t="s">
        <v>129</v>
      </c>
      <c r="H151" s="162">
        <v>1</v>
      </c>
      <c r="I151" s="76"/>
      <c r="J151" s="153">
        <f t="shared" si="10"/>
        <v>0</v>
      </c>
      <c r="K151" s="154"/>
      <c r="L151" s="155"/>
      <c r="M151" s="156" t="s">
        <v>1</v>
      </c>
      <c r="N151" s="157" t="s">
        <v>39</v>
      </c>
      <c r="P151" s="151">
        <f t="shared" si="11"/>
        <v>0</v>
      </c>
      <c r="Q151" s="151">
        <v>0</v>
      </c>
      <c r="R151" s="151">
        <f t="shared" si="12"/>
        <v>0</v>
      </c>
      <c r="S151" s="151">
        <v>0</v>
      </c>
      <c r="T151" s="152">
        <f t="shared" si="13"/>
        <v>0</v>
      </c>
      <c r="AR151" s="129" t="s">
        <v>158</v>
      </c>
      <c r="AT151" s="129" t="s">
        <v>292</v>
      </c>
      <c r="AU151" s="129" t="s">
        <v>83</v>
      </c>
      <c r="AY151" s="130" t="s">
        <v>123</v>
      </c>
      <c r="BE151" s="131">
        <f t="shared" si="14"/>
        <v>0</v>
      </c>
      <c r="BF151" s="131">
        <f t="shared" si="15"/>
        <v>0</v>
      </c>
      <c r="BG151" s="131">
        <f t="shared" si="16"/>
        <v>0</v>
      </c>
      <c r="BH151" s="131">
        <f t="shared" si="17"/>
        <v>0</v>
      </c>
      <c r="BI151" s="131">
        <f t="shared" si="18"/>
        <v>0</v>
      </c>
      <c r="BJ151" s="130" t="s">
        <v>79</v>
      </c>
      <c r="BK151" s="131">
        <f t="shared" si="19"/>
        <v>0</v>
      </c>
      <c r="BL151" s="130" t="s">
        <v>130</v>
      </c>
      <c r="BM151" s="129" t="s">
        <v>188</v>
      </c>
    </row>
    <row r="152" spans="2:65" s="120" customFormat="1" ht="37.75" customHeight="1">
      <c r="B152" s="119"/>
      <c r="C152" s="158" t="s">
        <v>214</v>
      </c>
      <c r="D152" s="158" t="s">
        <v>292</v>
      </c>
      <c r="E152" s="159" t="s">
        <v>403</v>
      </c>
      <c r="F152" s="160" t="s">
        <v>404</v>
      </c>
      <c r="G152" s="161" t="s">
        <v>129</v>
      </c>
      <c r="H152" s="162">
        <v>1</v>
      </c>
      <c r="I152" s="76"/>
      <c r="J152" s="153">
        <f t="shared" si="10"/>
        <v>0</v>
      </c>
      <c r="K152" s="154"/>
      <c r="L152" s="155"/>
      <c r="M152" s="156" t="s">
        <v>1</v>
      </c>
      <c r="N152" s="157" t="s">
        <v>39</v>
      </c>
      <c r="P152" s="151">
        <f t="shared" si="11"/>
        <v>0</v>
      </c>
      <c r="Q152" s="151">
        <v>0</v>
      </c>
      <c r="R152" s="151">
        <f t="shared" si="12"/>
        <v>0</v>
      </c>
      <c r="S152" s="151">
        <v>0</v>
      </c>
      <c r="T152" s="152">
        <f t="shared" si="13"/>
        <v>0</v>
      </c>
      <c r="AR152" s="129" t="s">
        <v>158</v>
      </c>
      <c r="AT152" s="129" t="s">
        <v>292</v>
      </c>
      <c r="AU152" s="129" t="s">
        <v>83</v>
      </c>
      <c r="AY152" s="130" t="s">
        <v>123</v>
      </c>
      <c r="BE152" s="131">
        <f t="shared" si="14"/>
        <v>0</v>
      </c>
      <c r="BF152" s="131">
        <f t="shared" si="15"/>
        <v>0</v>
      </c>
      <c r="BG152" s="131">
        <f t="shared" si="16"/>
        <v>0</v>
      </c>
      <c r="BH152" s="131">
        <f t="shared" si="17"/>
        <v>0</v>
      </c>
      <c r="BI152" s="131">
        <f t="shared" si="18"/>
        <v>0</v>
      </c>
      <c r="BJ152" s="130" t="s">
        <v>79</v>
      </c>
      <c r="BK152" s="131">
        <f t="shared" si="19"/>
        <v>0</v>
      </c>
      <c r="BL152" s="130" t="s">
        <v>130</v>
      </c>
      <c r="BM152" s="129" t="s">
        <v>196</v>
      </c>
    </row>
    <row r="153" spans="2:65" s="120" customFormat="1" ht="21.75" customHeight="1">
      <c r="B153" s="119"/>
      <c r="C153" s="158" t="s">
        <v>220</v>
      </c>
      <c r="D153" s="158" t="s">
        <v>292</v>
      </c>
      <c r="E153" s="159" t="s">
        <v>405</v>
      </c>
      <c r="F153" s="160" t="s">
        <v>406</v>
      </c>
      <c r="G153" s="161" t="s">
        <v>138</v>
      </c>
      <c r="H153" s="162">
        <v>25</v>
      </c>
      <c r="I153" s="76"/>
      <c r="J153" s="153">
        <f t="shared" si="10"/>
        <v>0</v>
      </c>
      <c r="K153" s="154"/>
      <c r="L153" s="155"/>
      <c r="M153" s="156" t="s">
        <v>1</v>
      </c>
      <c r="N153" s="157" t="s">
        <v>39</v>
      </c>
      <c r="P153" s="151">
        <f t="shared" si="11"/>
        <v>0</v>
      </c>
      <c r="Q153" s="151">
        <v>0</v>
      </c>
      <c r="R153" s="151">
        <f t="shared" si="12"/>
        <v>0</v>
      </c>
      <c r="S153" s="151">
        <v>0</v>
      </c>
      <c r="T153" s="152">
        <f t="shared" si="13"/>
        <v>0</v>
      </c>
      <c r="AR153" s="129" t="s">
        <v>158</v>
      </c>
      <c r="AT153" s="129" t="s">
        <v>292</v>
      </c>
      <c r="AU153" s="129" t="s">
        <v>83</v>
      </c>
      <c r="AY153" s="130" t="s">
        <v>123</v>
      </c>
      <c r="BE153" s="131">
        <f t="shared" si="14"/>
        <v>0</v>
      </c>
      <c r="BF153" s="131">
        <f t="shared" si="15"/>
        <v>0</v>
      </c>
      <c r="BG153" s="131">
        <f t="shared" si="16"/>
        <v>0</v>
      </c>
      <c r="BH153" s="131">
        <f t="shared" si="17"/>
        <v>0</v>
      </c>
      <c r="BI153" s="131">
        <f t="shared" si="18"/>
        <v>0</v>
      </c>
      <c r="BJ153" s="130" t="s">
        <v>79</v>
      </c>
      <c r="BK153" s="131">
        <f t="shared" si="19"/>
        <v>0</v>
      </c>
      <c r="BL153" s="130" t="s">
        <v>130</v>
      </c>
      <c r="BM153" s="129" t="s">
        <v>207</v>
      </c>
    </row>
    <row r="154" spans="2:65" s="120" customFormat="1" ht="33" customHeight="1">
      <c r="B154" s="119"/>
      <c r="C154" s="158" t="s">
        <v>228</v>
      </c>
      <c r="D154" s="158" t="s">
        <v>292</v>
      </c>
      <c r="E154" s="159" t="s">
        <v>407</v>
      </c>
      <c r="F154" s="160" t="s">
        <v>408</v>
      </c>
      <c r="G154" s="161" t="s">
        <v>129</v>
      </c>
      <c r="H154" s="162">
        <v>1</v>
      </c>
      <c r="I154" s="76"/>
      <c r="J154" s="153">
        <f t="shared" si="10"/>
        <v>0</v>
      </c>
      <c r="K154" s="154"/>
      <c r="L154" s="155"/>
      <c r="M154" s="231" t="s">
        <v>1</v>
      </c>
      <c r="N154" s="232" t="s">
        <v>39</v>
      </c>
      <c r="O154" s="126"/>
      <c r="P154" s="127">
        <f t="shared" si="11"/>
        <v>0</v>
      </c>
      <c r="Q154" s="127">
        <v>0</v>
      </c>
      <c r="R154" s="127">
        <f t="shared" si="12"/>
        <v>0</v>
      </c>
      <c r="S154" s="127">
        <v>0</v>
      </c>
      <c r="T154" s="128">
        <f t="shared" si="13"/>
        <v>0</v>
      </c>
      <c r="AR154" s="129" t="s">
        <v>158</v>
      </c>
      <c r="AT154" s="129" t="s">
        <v>292</v>
      </c>
      <c r="AU154" s="129" t="s">
        <v>83</v>
      </c>
      <c r="AY154" s="130" t="s">
        <v>123</v>
      </c>
      <c r="BE154" s="131">
        <f t="shared" si="14"/>
        <v>0</v>
      </c>
      <c r="BF154" s="131">
        <f t="shared" si="15"/>
        <v>0</v>
      </c>
      <c r="BG154" s="131">
        <f t="shared" si="16"/>
        <v>0</v>
      </c>
      <c r="BH154" s="131">
        <f t="shared" si="17"/>
        <v>0</v>
      </c>
      <c r="BI154" s="131">
        <f t="shared" si="18"/>
        <v>0</v>
      </c>
      <c r="BJ154" s="130" t="s">
        <v>79</v>
      </c>
      <c r="BK154" s="131">
        <f t="shared" si="19"/>
        <v>0</v>
      </c>
      <c r="BL154" s="130" t="s">
        <v>130</v>
      </c>
      <c r="BM154" s="129" t="s">
        <v>214</v>
      </c>
    </row>
    <row r="155" spans="2:65" s="120" customFormat="1" ht="7" customHeight="1">
      <c r="B155" s="117"/>
      <c r="C155" s="118"/>
      <c r="D155" s="118"/>
      <c r="E155" s="118"/>
      <c r="F155" s="118"/>
      <c r="G155" s="118"/>
      <c r="H155" s="118"/>
      <c r="I155" s="118"/>
      <c r="J155" s="118"/>
      <c r="K155" s="118"/>
      <c r="L155" s="119"/>
    </row>
  </sheetData>
  <sheetProtection algorithmName="SHA-512" hashValue="72t2rTUG19b8a9+0ifUNxY70di6Q0n8Qg0ZH9abpekKnDJ1L7vD1hAT3kwqtuYBgCk7/ASZuDaqlwOHZOu7rrg==" saltValue="rmt52Rt0Aj10+dDQPYrZoA==" spinCount="100000" sheet="1" objects="1" scenarios="1"/>
  <autoFilter ref="C122:K154" xr:uid="{00000000-0009-0000-0000-000002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A332E4A1650E489A47F85C220F620C" ma:contentTypeVersion="15" ma:contentTypeDescription="Vytvoří nový dokument" ma:contentTypeScope="" ma:versionID="e879bdb2bc281e14f43056472eb8c169">
  <xsd:schema xmlns:xsd="http://www.w3.org/2001/XMLSchema" xmlns:xs="http://www.w3.org/2001/XMLSchema" xmlns:p="http://schemas.microsoft.com/office/2006/metadata/properties" xmlns:ns2="8a2c2e2e-3b78-44d9-be78-512f67825553" xmlns:ns3="3447db3e-abfb-4926-9e3c-9bffb1c05736" targetNamespace="http://schemas.microsoft.com/office/2006/metadata/properties" ma:root="true" ma:fieldsID="827a027af7693be2d60700aaed58cbd1" ns2:_="" ns3:_="">
    <xsd:import namespace="8a2c2e2e-3b78-44d9-be78-512f67825553"/>
    <xsd:import namespace="3447db3e-abfb-4926-9e3c-9bffb1c0573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2c2e2e-3b78-44d9-be78-512f6782555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a2bb43e2-5947-4080-9864-145d15ad678f}" ma:internalName="TaxCatchAll" ma:showField="CatchAllData" ma:web="8a2c2e2e-3b78-44d9-be78-512f678255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47db3e-abfb-4926-9e3c-9bffb1c057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ů" ma:readOnly="false" ma:fieldId="{5cf76f15-5ced-4ddc-b409-7134ff3c332f}" ma:taxonomyMulti="true" ma:sspId="8ebab824-97d4-4cc2-8cf4-3d8dff2f16b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a2c2e2e-3b78-44d9-be78-512f67825553" xsi:nil="true"/>
    <lcf76f155ced4ddcb4097134ff3c332f xmlns="3447db3e-abfb-4926-9e3c-9bffb1c057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134C020-D997-4878-9C2E-16A16FA3C7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2c2e2e-3b78-44d9-be78-512f67825553"/>
    <ds:schemaRef ds:uri="3447db3e-abfb-4926-9e3c-9bffb1c057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90D82E-B5E0-4348-92A3-752DC1E150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89AFDC-23FB-4294-8DF5-67D551CFBEFC}">
  <ds:schemaRefs>
    <ds:schemaRef ds:uri="http://schemas.microsoft.com/office/2006/metadata/properties"/>
    <ds:schemaRef ds:uri="http://schemas.microsoft.com/office/infopath/2007/PartnerControls"/>
    <ds:schemaRef ds:uri="8a2c2e2e-3b78-44d9-be78-512f67825553"/>
    <ds:schemaRef ds:uri="3447db3e-abfb-4926-9e3c-9bffb1c0573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1 - Stavební část</vt:lpstr>
      <vt:lpstr>2 - Elektroinstalace</vt:lpstr>
      <vt:lpstr>'1 - Stavební část'!Názvy_tisku</vt:lpstr>
      <vt:lpstr>'2 - Elektroinstalace'!Názvy_tisku</vt:lpstr>
      <vt:lpstr>'Rekapitulace stavby'!Názvy_tisku</vt:lpstr>
      <vt:lpstr>'1 - Stavební část'!Oblast_tisku</vt:lpstr>
      <vt:lpstr>'2 - Elektroinstalace'!Oblast_tisku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P599\eva</dc:creator>
  <cp:lastModifiedBy>Libor Duga</cp:lastModifiedBy>
  <dcterms:created xsi:type="dcterms:W3CDTF">2025-08-05T15:29:34Z</dcterms:created>
  <dcterms:modified xsi:type="dcterms:W3CDTF">2025-08-07T13:06:12Z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0x010100BBA332E4A1650E489A47F85C220F620C</vt:lpwstr>
  </property>
  <property fmtid="{D5CDD505-2E9C-101B-9397-08002B2CF9AE}" pid="3" name="MediaServiceImageTags">
    <vt:lpwstr/>
  </property>
</Properties>
</file>