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VŘ - projekt stavební úpravy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Pol'!$A$1:$U$56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9" i="1" l="1"/>
  <c r="F40" i="1" s="1"/>
  <c r="AC46" i="12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Q8" i="12" s="1"/>
  <c r="U13" i="12"/>
  <c r="G15" i="12"/>
  <c r="I15" i="12"/>
  <c r="I14" i="12" s="1"/>
  <c r="G48" i="1" s="1"/>
  <c r="K15" i="12"/>
  <c r="O15" i="12"/>
  <c r="Q15" i="12"/>
  <c r="U15" i="12"/>
  <c r="G16" i="12"/>
  <c r="M16" i="12" s="1"/>
  <c r="I16" i="12"/>
  <c r="K16" i="12"/>
  <c r="K14" i="12" s="1"/>
  <c r="H48" i="1" s="1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U18" i="12" s="1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U26" i="12" s="1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I20" i="1"/>
  <c r="G20" i="1"/>
  <c r="E20" i="1"/>
  <c r="I19" i="1"/>
  <c r="G19" i="1"/>
  <c r="E19" i="1"/>
  <c r="I18" i="1"/>
  <c r="I17" i="1"/>
  <c r="I16" i="1"/>
  <c r="I52" i="1"/>
  <c r="G27" i="1"/>
  <c r="J28" i="1"/>
  <c r="J26" i="1"/>
  <c r="G38" i="1"/>
  <c r="F38" i="1"/>
  <c r="H32" i="1"/>
  <c r="J23" i="1"/>
  <c r="J24" i="1"/>
  <c r="J25" i="1"/>
  <c r="J27" i="1"/>
  <c r="E24" i="1"/>
  <c r="E26" i="1"/>
  <c r="U32" i="12" l="1"/>
  <c r="Q32" i="12"/>
  <c r="K26" i="12"/>
  <c r="H50" i="1" s="1"/>
  <c r="G17" i="1" s="1"/>
  <c r="Q18" i="12"/>
  <c r="O14" i="12"/>
  <c r="G14" i="12"/>
  <c r="K8" i="12"/>
  <c r="H47" i="1" s="1"/>
  <c r="G16" i="1" s="1"/>
  <c r="G21" i="1" s="1"/>
  <c r="AD46" i="12"/>
  <c r="G39" i="1" s="1"/>
  <c r="G40" i="1" s="1"/>
  <c r="G25" i="1" s="1"/>
  <c r="G26" i="1" s="1"/>
  <c r="O8" i="12"/>
  <c r="O32" i="12"/>
  <c r="I26" i="12"/>
  <c r="G50" i="1" s="1"/>
  <c r="O18" i="12"/>
  <c r="M15" i="12"/>
  <c r="U8" i="12"/>
  <c r="I8" i="12"/>
  <c r="G47" i="1" s="1"/>
  <c r="G52" i="1" s="1"/>
  <c r="I32" i="12"/>
  <c r="G51" i="1" s="1"/>
  <c r="E18" i="1" s="1"/>
  <c r="O26" i="12"/>
  <c r="I18" i="12"/>
  <c r="G49" i="1" s="1"/>
  <c r="E17" i="1" s="1"/>
  <c r="Q14" i="12"/>
  <c r="K32" i="12"/>
  <c r="H51" i="1" s="1"/>
  <c r="G18" i="1" s="1"/>
  <c r="Q26" i="12"/>
  <c r="K18" i="12"/>
  <c r="H49" i="1" s="1"/>
  <c r="U14" i="12"/>
  <c r="M8" i="12"/>
  <c r="E16" i="1"/>
  <c r="G23" i="1"/>
  <c r="H39" i="1"/>
  <c r="M26" i="12"/>
  <c r="M14" i="12"/>
  <c r="M32" i="12"/>
  <c r="M18" i="12"/>
  <c r="G26" i="12"/>
  <c r="G18" i="12"/>
  <c r="G8" i="12"/>
  <c r="G32" i="12"/>
  <c r="I21" i="1"/>
  <c r="G46" i="12" l="1"/>
  <c r="G28" i="1"/>
  <c r="H52" i="1"/>
  <c r="E21" i="1"/>
  <c r="G24" i="1"/>
  <c r="G29" i="1" s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<sst xmlns="http://schemas.openxmlformats.org/spreadsheetml/2006/main" count="280" uniqueCount="171">
  <si>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</si>
  <si>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</si>
  <si>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</si>
  <si>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</si>
  <si>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</si>
  <si>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</si>
  <si>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</si>
  <si>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</si>
  <si>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</si>
  <si>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</si>
  <si>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</si>
  <si>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</si>
  <si>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</si>
  <si>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</si>
  <si>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</si>
  <si>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</si>
  <si>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</si>
  <si>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</si>
  <si>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</si>
  <si>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</si>
  <si>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</si>
  <si>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</si>
  <si>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</si>
  <si>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</si>
  <si>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</si>
  <si>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</si>
  <si>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</si>
  <si>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</si>
  <si>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</si>
  <si>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</si>
  <si>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</si>
  <si>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</si>
  <si>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</si>
  <si>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</si>
  <si>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</si>
  <si>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</si>
  <si>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</si>
  <si>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</si>
  <si>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</si>
  <si>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</si>
  <si>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</si>
  <si>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</si>
  <si>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</si>
  <si>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</si>
  <si>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Střední průmyslová škola stavební Pardubice</t>
  </si>
  <si>
    <t>Sokolovská 150</t>
  </si>
  <si>
    <t>Rybitví</t>
  </si>
  <si>
    <t>53354</t>
  </si>
  <si>
    <t>00191191</t>
  </si>
  <si>
    <t>CZ00191191</t>
  </si>
  <si>
    <t>Celkem za stavbu</t>
  </si>
  <si>
    <t>CZK</t>
  </si>
  <si>
    <t>Rekapitulace dílů</t>
  </si>
  <si>
    <t>Typ dílu</t>
  </si>
  <si>
    <t>3</t>
  </si>
  <si>
    <t>Svislé a kompletní konstrukce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</si>
  <si>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</si>
  <si>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</si>
  <si>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</si>
  <si>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</si>
  <si>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</si>
  <si>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</si>
  <si>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</si>
  <si>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</si>
  <si>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</si>
  <si>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</si>
  <si>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</si>
  <si>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</si>
  <si>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</si>
  <si>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</si>
  <si>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</si>
  <si>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</si>
  <si>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</si>
  <si>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</si>
  <si>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</si>
  <si>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</si>
  <si>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</si>
  <si>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</si>
  <si>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</si>
  <si>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</si>
  <si>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</si>
  <si>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</si>
  <si>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</si>
  <si>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</si>
  <si>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</si>
  <si>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</si>
  <si>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</si>
  <si>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</si>
  <si>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</si>
  <si>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</si>
  <si>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</si>
  <si>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</si>
  <si>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</si>
  <si>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342014362R00</t>
  </si>
  <si>
    <t>Příčka SDK tl.150 mm,ocel.kce,1x oplášť.,D 25 mm</t>
  </si>
  <si>
    <t>m2</t>
  </si>
  <si>
    <t>POL1_0</t>
  </si>
  <si>
    <t>3,85*1,1</t>
  </si>
  <si>
    <t>VV</t>
  </si>
  <si>
    <t>59591016R</t>
  </si>
  <si>
    <t>Deska Knauf WHITE 12,5 GKB 1250x2000x12,5 mm, stavební sádrokartonová deska</t>
  </si>
  <si>
    <t>POL3_0</t>
  </si>
  <si>
    <t>342263513R00</t>
  </si>
  <si>
    <t>Revizní dvířka Promat do SDK příček, 300x300 mm</t>
  </si>
  <si>
    <t>kus</t>
  </si>
  <si>
    <t>28349014R</t>
  </si>
  <si>
    <t>Dvířka revizní plná SI 3030 rozměr 300x300 mm</t>
  </si>
  <si>
    <t>776511810R00</t>
  </si>
  <si>
    <t>Odstranění PVC a koberců lepených bez podložky</t>
  </si>
  <si>
    <t>776421100R00</t>
  </si>
  <si>
    <t>Lepení podlahových soklíků z PVC a vinylu</t>
  </si>
  <si>
    <t>m</t>
  </si>
  <si>
    <t>61193680R</t>
  </si>
  <si>
    <t>Lišta soklová pro PVC a vinyl</t>
  </si>
  <si>
    <t>781101210R00</t>
  </si>
  <si>
    <t>Penetrace podkladu pod obklady</t>
  </si>
  <si>
    <t>781471107R00</t>
  </si>
  <si>
    <t>Obklad vnitř.stěn,keram.režný,hladký, MC, 20x20 cm</t>
  </si>
  <si>
    <t>597813601R</t>
  </si>
  <si>
    <t>Obkládačka Color One 19,8x19,8 bílá lesk</t>
  </si>
  <si>
    <t>781111121R00</t>
  </si>
  <si>
    <t>Montáž lišt rohových, vanových a dilatačních</t>
  </si>
  <si>
    <t>781 49-7121.R00</t>
  </si>
  <si>
    <t xml:space="preserve">Lišta hliníková rohová k obkladům </t>
  </si>
  <si>
    <t>781479705R00</t>
  </si>
  <si>
    <t>Přípl.za spárovací hmotu - plošně</t>
  </si>
  <si>
    <t>998781201R00</t>
  </si>
  <si>
    <t>Přesun hmot pro obklady keramické, výšky do 6 m</t>
  </si>
  <si>
    <t>784121101R00</t>
  </si>
  <si>
    <t>Penetrace podkladu nátěrem JUB, Akril Emulze, 1 x</t>
  </si>
  <si>
    <t>30,85*0,7</t>
  </si>
  <si>
    <t>58124892.AR</t>
  </si>
  <si>
    <t>Penetrace univerzální Primalex kanystr 5 l</t>
  </si>
  <si>
    <t>l</t>
  </si>
  <si>
    <t>784125212R00</t>
  </si>
  <si>
    <t>Malba tekutá Jupol Classic, bílá, bez penetrace,2x</t>
  </si>
  <si>
    <t>58124475.AR</t>
  </si>
  <si>
    <t>Jub barva vnitřní bílá  BIO VÁPENNÁ MALÍŘSKÁ BARVA</t>
  </si>
  <si>
    <t>001</t>
  </si>
  <si>
    <t>D+M napojení na stávající rozvodnou skříň</t>
  </si>
  <si>
    <t>h</t>
  </si>
  <si>
    <t>002</t>
  </si>
  <si>
    <t>Přístrojová skříň KANLUX DB108S 1X8P/SMD-8 D+M, vč. montáž vč. dodávky</t>
  </si>
  <si>
    <t>kpl</t>
  </si>
  <si>
    <t>210120401R00</t>
  </si>
  <si>
    <t>Jistič vzduch.1pólový do 25 A IJV-IJM-PO bez krytu</t>
  </si>
  <si>
    <t>35822100R</t>
  </si>
  <si>
    <t>Jistič do 63 A 1pólový charakter. B  LPN-0,6B-1</t>
  </si>
  <si>
    <t>210120813R00</t>
  </si>
  <si>
    <t>Chránič proudový třípólový do 40 A</t>
  </si>
  <si>
    <t>35889010.AR</t>
  </si>
  <si>
    <t>Chránič proudový OFE-25-2-030AC</t>
  </si>
  <si>
    <t>210810005R00</t>
  </si>
  <si>
    <t>Kabel CYKY-m 750 V 3 x 1,5 mm2 volně uložený</t>
  </si>
  <si>
    <t>34111032R</t>
  </si>
  <si>
    <t>Kabel silový s Cu jádrem 750 V CYKY 3 C x 1,5 mm2</t>
  </si>
  <si>
    <t>210010321RT1</t>
  </si>
  <si>
    <t>Krabice univerzální KU a odbočná KO se zapoj.,kruh, vč.dodávky krabice KU 68-1903</t>
  </si>
  <si>
    <t>210111002R00</t>
  </si>
  <si>
    <t>Zásuvka domovní vestavná - provedení 2P+PE</t>
  </si>
  <si>
    <t>34536700R</t>
  </si>
  <si>
    <t>Rámeček pro spínače a zásuvky Tango 3901A-B10</t>
  </si>
  <si>
    <t>34551615R</t>
  </si>
  <si>
    <t>Zásuvka Tango 5519A-A02397</t>
  </si>
  <si>
    <t/>
  </si>
  <si>
    <t>SUM</t>
  </si>
  <si>
    <t>POPUZIV</t>
  </si>
  <si>
    <t>END</t>
  </si>
  <si>
    <t>Položkový rozpočet - příloha č. 5</t>
  </si>
  <si>
    <t xml:space="preserve"> </t>
  </si>
  <si>
    <t>Stavební laboratoř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</si>
</sst>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M13" sqref="M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0" t="s">
        <v>168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4"/>
      <c r="B2" s="81" t="s">
        <v>40</v>
      </c>
      <c r="C2" s="82"/>
      <c r="D2" s="83"/>
      <c r="E2" s="83" t="s">
        <v>170</v>
      </c>
      <c r="F2" s="84"/>
      <c r="G2" s="85" t="s">
        <v>169</v>
      </c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44</v>
      </c>
      <c r="E5" s="26"/>
      <c r="F5" s="26"/>
      <c r="G5" s="26"/>
      <c r="H5" s="28" t="s">
        <v>33</v>
      </c>
      <c r="I5" s="98" t="s">
        <v>48</v>
      </c>
      <c r="J5" s="11"/>
    </row>
    <row r="6" spans="1:15" ht="15.75" customHeight="1" x14ac:dyDescent="0.2">
      <c r="A6" s="4"/>
      <c r="B6" s="41"/>
      <c r="C6" s="26"/>
      <c r="D6" s="98" t="s">
        <v>45</v>
      </c>
      <c r="E6" s="26"/>
      <c r="F6" s="26"/>
      <c r="G6" s="26"/>
      <c r="H6" s="28" t="s">
        <v>34</v>
      </c>
      <c r="I6" s="98" t="s">
        <v>49</v>
      </c>
      <c r="J6" s="11"/>
    </row>
    <row r="7" spans="1:15" ht="15.75" customHeight="1" x14ac:dyDescent="0.2">
      <c r="A7" s="4"/>
      <c r="B7" s="42"/>
      <c r="C7" s="99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/>
      <c r="E11" s="227"/>
      <c r="F11" s="227"/>
      <c r="G11" s="227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30"/>
      <c r="E12" s="230"/>
      <c r="F12" s="230"/>
      <c r="G12" s="230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31"/>
      <c r="E13" s="231"/>
      <c r="F13" s="231"/>
      <c r="G13" s="231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 t="s">
        <v>29</v>
      </c>
      <c r="F15" s="226"/>
      <c r="G15" s="228" t="s">
        <v>30</v>
      </c>
      <c r="H15" s="228"/>
      <c r="I15" s="228" t="s">
        <v>28</v>
      </c>
      <c r="J15" s="229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14">
        <f>SUMIF(F47:F51,A16,G47:G51)+SUMIF(F47:F51,"PSU",G47:G51)</f>
        <v>0</v>
      </c>
      <c r="F16" s="219"/>
      <c r="G16" s="214">
        <f>SUMIF(F47:F51,A16,H47:H51)+SUMIF(F47:F51,"PSU",H47:H51)</f>
        <v>0</v>
      </c>
      <c r="H16" s="219"/>
      <c r="I16" s="214">
        <f>SUMIF(F47:F51,A16,I47:I51)+SUMIF(F47:F51,"PSU",I47:I51)</f>
        <v>0</v>
      </c>
      <c r="J16" s="215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14">
        <f>SUMIF(F47:F51,A17,G47:G51)</f>
        <v>0</v>
      </c>
      <c r="F17" s="219"/>
      <c r="G17" s="214">
        <f>SUMIF(F47:F51,A17,H47:H51)</f>
        <v>0</v>
      </c>
      <c r="H17" s="219"/>
      <c r="I17" s="214">
        <f>SUMIF(F47:F51,A17,I47:I51)</f>
        <v>0</v>
      </c>
      <c r="J17" s="215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14">
        <f>SUMIF(F47:F51,A18,G47:G51)</f>
        <v>0</v>
      </c>
      <c r="F18" s="219"/>
      <c r="G18" s="214">
        <f>SUMIF(F47:F51,A18,H47:H51)</f>
        <v>0</v>
      </c>
      <c r="H18" s="219"/>
      <c r="I18" s="214">
        <f>SUMIF(F47:F51,A18,I47:I51)</f>
        <v>0</v>
      </c>
      <c r="J18" s="215"/>
    </row>
    <row r="19" spans="1:10" ht="23.25" customHeight="1" x14ac:dyDescent="0.2">
      <c r="A19" s="148" t="s">
        <v>64</v>
      </c>
      <c r="B19" s="149" t="s">
        <v>26</v>
      </c>
      <c r="C19" s="58"/>
      <c r="D19" s="59"/>
      <c r="E19" s="214">
        <f>SUMIF(F47:F51,A19,G47:G51)</f>
        <v>0</v>
      </c>
      <c r="F19" s="219"/>
      <c r="G19" s="214">
        <f>SUMIF(F47:F51,A19,H47:H51)</f>
        <v>0</v>
      </c>
      <c r="H19" s="219"/>
      <c r="I19" s="214">
        <f>SUMIF(F47:F51,A19,I47:I51)</f>
        <v>0</v>
      </c>
      <c r="J19" s="215"/>
    </row>
    <row r="20" spans="1:10" ht="23.25" customHeight="1" x14ac:dyDescent="0.2">
      <c r="A20" s="148" t="s">
        <v>65</v>
      </c>
      <c r="B20" s="149" t="s">
        <v>27</v>
      </c>
      <c r="C20" s="58"/>
      <c r="D20" s="59"/>
      <c r="E20" s="214">
        <f>SUMIF(F47:F51,A20,G47:G51)</f>
        <v>0</v>
      </c>
      <c r="F20" s="219"/>
      <c r="G20" s="214">
        <f>SUMIF(F47:F51,A20,H47:H51)</f>
        <v>0</v>
      </c>
      <c r="H20" s="219"/>
      <c r="I20" s="214">
        <f>SUMIF(F47:F51,A20,I47:I51)</f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16">
        <f>SUM(E16:F20)</f>
        <v>0</v>
      </c>
      <c r="F21" s="217"/>
      <c r="G21" s="216">
        <f>SUM(G16:H20)</f>
        <v>0</v>
      </c>
      <c r="H21" s="217"/>
      <c r="I21" s="216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f>ZakladDPHSniVypocet</f>
        <v>0</v>
      </c>
      <c r="H23" s="213"/>
      <c r="I23" s="21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ZakladDPHSni*SazbaDPH1/100</f>
        <v>0</v>
      </c>
      <c r="H24" s="237"/>
      <c r="I24" s="23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ZakladDPHZaklVypocet</f>
        <v>0</v>
      </c>
      <c r="H25" s="213"/>
      <c r="I25" s="21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3">
        <f>ZakladDPHZakl*SazbaDPH2/100</f>
        <v>0</v>
      </c>
      <c r="H26" s="224"/>
      <c r="I26" s="22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5">
        <f>0</f>
        <v>0</v>
      </c>
      <c r="H27" s="225"/>
      <c r="I27" s="225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18">
        <f>ZakladDPHSniVypocet+ZakladDPHZaklVypocet</f>
        <v>0</v>
      </c>
      <c r="H28" s="218"/>
      <c r="I28" s="218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11">
        <f>ZakladDPHSni+DPHSni+ZakladDPHZakl+DPHZakl+Zaokrouhleni</f>
        <v>0</v>
      </c>
      <c r="H29" s="211"/>
      <c r="I29" s="211"/>
      <c r="J29" s="126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43229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39"/>
      <c r="D39" s="240"/>
      <c r="E39" s="240"/>
      <c r="F39" s="115">
        <f>' Pol'!AC46</f>
        <v>0</v>
      </c>
      <c r="G39" s="116">
        <f>' Pol'!AD46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41" t="s">
        <v>50</v>
      </c>
      <c r="C40" s="242"/>
      <c r="D40" s="242"/>
      <c r="E40" s="243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52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53</v>
      </c>
      <c r="G46" s="136" t="s">
        <v>29</v>
      </c>
      <c r="H46" s="136" t="s">
        <v>30</v>
      </c>
      <c r="I46" s="244" t="s">
        <v>28</v>
      </c>
      <c r="J46" s="244"/>
    </row>
    <row r="47" spans="1:10" ht="25.5" customHeight="1" x14ac:dyDescent="0.2">
      <c r="A47" s="129"/>
      <c r="B47" s="137" t="s">
        <v>54</v>
      </c>
      <c r="C47" s="246" t="s">
        <v>55</v>
      </c>
      <c r="D47" s="247"/>
      <c r="E47" s="247"/>
      <c r="F47" s="139" t="s">
        <v>23</v>
      </c>
      <c r="G47" s="140">
        <f>' Pol'!I8</f>
        <v>0</v>
      </c>
      <c r="H47" s="140">
        <f>' Pol'!K8</f>
        <v>0</v>
      </c>
      <c r="I47" s="245"/>
      <c r="J47" s="245"/>
    </row>
    <row r="48" spans="1:10" ht="25.5" customHeight="1" x14ac:dyDescent="0.2">
      <c r="A48" s="129"/>
      <c r="B48" s="131" t="s">
        <v>56</v>
      </c>
      <c r="C48" s="233" t="s">
        <v>57</v>
      </c>
      <c r="D48" s="234"/>
      <c r="E48" s="234"/>
      <c r="F48" s="141" t="s">
        <v>24</v>
      </c>
      <c r="G48" s="142">
        <f>' Pol'!I14</f>
        <v>0</v>
      </c>
      <c r="H48" s="142">
        <f>' Pol'!K14</f>
        <v>0</v>
      </c>
      <c r="I48" s="232"/>
      <c r="J48" s="232"/>
    </row>
    <row r="49" spans="1:10" ht="25.5" customHeight="1" x14ac:dyDescent="0.2">
      <c r="A49" s="129"/>
      <c r="B49" s="131" t="s">
        <v>58</v>
      </c>
      <c r="C49" s="233" t="s">
        <v>59</v>
      </c>
      <c r="D49" s="234"/>
      <c r="E49" s="234"/>
      <c r="F49" s="141" t="s">
        <v>24</v>
      </c>
      <c r="G49" s="142">
        <f>' Pol'!I18</f>
        <v>0</v>
      </c>
      <c r="H49" s="142">
        <f>' Pol'!K18</f>
        <v>0</v>
      </c>
      <c r="I49" s="232"/>
      <c r="J49" s="232"/>
    </row>
    <row r="50" spans="1:10" ht="25.5" customHeight="1" x14ac:dyDescent="0.2">
      <c r="A50" s="129"/>
      <c r="B50" s="131" t="s">
        <v>60</v>
      </c>
      <c r="C50" s="233" t="s">
        <v>61</v>
      </c>
      <c r="D50" s="234"/>
      <c r="E50" s="234"/>
      <c r="F50" s="141" t="s">
        <v>24</v>
      </c>
      <c r="G50" s="142">
        <f>' Pol'!I26</f>
        <v>0</v>
      </c>
      <c r="H50" s="142">
        <f>' Pol'!K26</f>
        <v>0</v>
      </c>
      <c r="I50" s="232"/>
      <c r="J50" s="232"/>
    </row>
    <row r="51" spans="1:10" ht="25.5" customHeight="1" x14ac:dyDescent="0.2">
      <c r="A51" s="129"/>
      <c r="B51" s="138" t="s">
        <v>62</v>
      </c>
      <c r="C51" s="250" t="s">
        <v>63</v>
      </c>
      <c r="D51" s="251"/>
      <c r="E51" s="251"/>
      <c r="F51" s="143" t="s">
        <v>25</v>
      </c>
      <c r="G51" s="144">
        <f>' Pol'!I32</f>
        <v>0</v>
      </c>
      <c r="H51" s="144">
        <f>' Pol'!K32</f>
        <v>0</v>
      </c>
      <c r="I51" s="249"/>
      <c r="J51" s="249"/>
    </row>
    <row r="52" spans="1:10" ht="25.5" customHeight="1" x14ac:dyDescent="0.2">
      <c r="A52" s="130"/>
      <c r="B52" s="134" t="s">
        <v>1</v>
      </c>
      <c r="C52" s="134"/>
      <c r="D52" s="135"/>
      <c r="E52" s="135"/>
      <c r="F52" s="145"/>
      <c r="G52" s="146">
        <f>SUM(G47:G51)</f>
        <v>0</v>
      </c>
      <c r="H52" s="146">
        <f>SUM(H47:H51)</f>
        <v>0</v>
      </c>
      <c r="I52" s="248">
        <f>SUM(I47:I51)</f>
        <v>0</v>
      </c>
      <c r="J52" s="248"/>
    </row>
    <row r="53" spans="1:10" x14ac:dyDescent="0.2">
      <c r="F53" s="147"/>
      <c r="G53" s="103"/>
      <c r="H53" s="147"/>
      <c r="I53" s="103"/>
      <c r="J53" s="103"/>
    </row>
    <row r="54" spans="1:10" x14ac:dyDescent="0.2">
      <c r="F54" s="147"/>
      <c r="G54" s="103"/>
      <c r="H54" s="147"/>
      <c r="I54" s="103"/>
      <c r="J54" s="103"/>
    </row>
    <row r="55" spans="1:10" x14ac:dyDescent="0.2">
      <c r="F55" s="147"/>
      <c r="G55" s="103"/>
      <c r="H55" s="147"/>
      <c r="I55" s="103"/>
      <c r="J55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C10" sqref="C10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</cols>
  <sheetData>
    <row r="1" spans="1:60" ht="15.75" customHeight="1" x14ac:dyDescent="0.25">
      <c r="A1" s="268" t="s">
        <v>168</v>
      </c>
      <c r="B1" s="268"/>
      <c r="C1" s="268"/>
      <c r="D1" s="268"/>
      <c r="E1" s="268"/>
      <c r="F1" s="268"/>
      <c r="G1" s="268"/>
      <c r="AE1" t="s">
        <v>67</v>
      </c>
    </row>
    <row r="2" spans="1:60" ht="24.95" customHeight="1" x14ac:dyDescent="0.2">
      <c r="A2" s="153" t="s">
        <v>66</v>
      </c>
      <c r="B2" s="151"/>
      <c r="C2" s="269" t="s">
        <v>170</v>
      </c>
      <c r="D2" s="270"/>
      <c r="E2" s="270"/>
      <c r="F2" s="270"/>
      <c r="G2" s="271"/>
      <c r="AE2" t="s">
        <v>68</v>
      </c>
    </row>
    <row r="3" spans="1:60" ht="24.95" hidden="1" customHeight="1" x14ac:dyDescent="0.2">
      <c r="A3" s="154" t="s">
        <v>7</v>
      </c>
      <c r="B3" s="152"/>
      <c r="C3" s="272"/>
      <c r="D3" s="272"/>
      <c r="E3" s="272"/>
      <c r="F3" s="272"/>
      <c r="G3" s="273"/>
      <c r="AE3" t="s">
        <v>69</v>
      </c>
    </row>
    <row r="4" spans="1:60" ht="24.95" hidden="1" customHeight="1" x14ac:dyDescent="0.2">
      <c r="A4" s="154" t="s">
        <v>8</v>
      </c>
      <c r="B4" s="152"/>
      <c r="C4" s="274"/>
      <c r="D4" s="272"/>
      <c r="E4" s="272"/>
      <c r="F4" s="272"/>
      <c r="G4" s="273"/>
      <c r="AE4" t="s">
        <v>70</v>
      </c>
    </row>
    <row r="5" spans="1:60" hidden="1" x14ac:dyDescent="0.2">
      <c r="A5" s="155" t="s">
        <v>71</v>
      </c>
      <c r="B5" s="156"/>
      <c r="C5" s="157"/>
      <c r="D5" s="158"/>
      <c r="E5" s="159"/>
      <c r="F5" s="159"/>
      <c r="G5" s="160"/>
      <c r="AE5" t="s">
        <v>72</v>
      </c>
    </row>
    <row r="6" spans="1:60" x14ac:dyDescent="0.2">
      <c r="D6" s="150"/>
    </row>
    <row r="7" spans="1:60" ht="38.25" x14ac:dyDescent="0.2">
      <c r="A7" s="165" t="s">
        <v>73</v>
      </c>
      <c r="B7" s="166" t="s">
        <v>74</v>
      </c>
      <c r="C7" s="166" t="s">
        <v>75</v>
      </c>
      <c r="D7" s="182" t="s">
        <v>76</v>
      </c>
      <c r="E7" s="165" t="s">
        <v>77</v>
      </c>
      <c r="F7" s="161" t="s">
        <v>78</v>
      </c>
      <c r="G7" s="183" t="s">
        <v>28</v>
      </c>
      <c r="H7" s="184" t="s">
        <v>29</v>
      </c>
      <c r="I7" s="184" t="s">
        <v>79</v>
      </c>
      <c r="J7" s="184" t="s">
        <v>30</v>
      </c>
      <c r="K7" s="184" t="s">
        <v>80</v>
      </c>
      <c r="L7" s="184" t="s">
        <v>81</v>
      </c>
      <c r="M7" s="184" t="s">
        <v>82</v>
      </c>
      <c r="N7" s="184" t="s">
        <v>83</v>
      </c>
      <c r="O7" s="184" t="s">
        <v>84</v>
      </c>
      <c r="P7" s="184" t="s">
        <v>85</v>
      </c>
      <c r="Q7" s="184" t="s">
        <v>86</v>
      </c>
      <c r="R7" s="184" t="s">
        <v>87</v>
      </c>
      <c r="S7" s="184" t="s">
        <v>88</v>
      </c>
      <c r="T7" s="184" t="s">
        <v>89</v>
      </c>
      <c r="U7" s="167" t="s">
        <v>90</v>
      </c>
    </row>
    <row r="8" spans="1:60" x14ac:dyDescent="0.2">
      <c r="A8" s="185" t="s">
        <v>91</v>
      </c>
      <c r="B8" s="186" t="s">
        <v>54</v>
      </c>
      <c r="C8" s="187" t="s">
        <v>55</v>
      </c>
      <c r="D8" s="188"/>
      <c r="E8" s="189"/>
      <c r="F8" s="176"/>
      <c r="G8" s="176">
        <f>SUMIF(AE9:AE13,"&lt;&gt;NOR",G9:G13)</f>
        <v>0</v>
      </c>
      <c r="H8" s="176"/>
      <c r="I8" s="176">
        <f>SUM(I9:I13)</f>
        <v>0</v>
      </c>
      <c r="J8" s="176"/>
      <c r="K8" s="176">
        <f>SUM(K9:K13)</f>
        <v>0</v>
      </c>
      <c r="L8" s="176"/>
      <c r="M8" s="176">
        <f>SUM(M9:M13)</f>
        <v>0</v>
      </c>
      <c r="N8" s="176"/>
      <c r="O8" s="176">
        <f>SUM(O9:O13)</f>
        <v>0.27</v>
      </c>
      <c r="P8" s="176"/>
      <c r="Q8" s="176">
        <f>SUM(Q9:Q13)</f>
        <v>0</v>
      </c>
      <c r="R8" s="176"/>
      <c r="S8" s="176"/>
      <c r="T8" s="190"/>
      <c r="U8" s="176">
        <f>SUM(U9:U13)</f>
        <v>8.61</v>
      </c>
      <c r="AE8" t="s">
        <v>92</v>
      </c>
    </row>
    <row r="9" spans="1:60" outlineLevel="1" x14ac:dyDescent="0.2">
      <c r="A9" s="163">
        <v>1</v>
      </c>
      <c r="B9" s="168" t="s">
        <v>93</v>
      </c>
      <c r="C9" s="203" t="s">
        <v>94</v>
      </c>
      <c r="D9" s="170" t="s">
        <v>95</v>
      </c>
      <c r="E9" s="173">
        <v>4.2350000000000003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5.3060000000000003E-2</v>
      </c>
      <c r="O9" s="178">
        <f>ROUND(E9*N9,2)</f>
        <v>0.22</v>
      </c>
      <c r="P9" s="178">
        <v>0</v>
      </c>
      <c r="Q9" s="178">
        <f>ROUND(E9*P9,2)</f>
        <v>0</v>
      </c>
      <c r="R9" s="178"/>
      <c r="S9" s="178"/>
      <c r="T9" s="179">
        <v>1.19</v>
      </c>
      <c r="U9" s="178">
        <f>ROUND(E9*T9,2)</f>
        <v>5.04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96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8"/>
      <c r="C10" s="204" t="s">
        <v>97</v>
      </c>
      <c r="D10" s="171"/>
      <c r="E10" s="174">
        <v>4.2350000000000003</v>
      </c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9"/>
      <c r="U10" s="178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98</v>
      </c>
      <c r="AF10" s="162">
        <v>0</v>
      </c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22.5" outlineLevel="1" x14ac:dyDescent="0.2">
      <c r="A11" s="163">
        <v>2</v>
      </c>
      <c r="B11" s="168" t="s">
        <v>99</v>
      </c>
      <c r="C11" s="203" t="s">
        <v>100</v>
      </c>
      <c r="D11" s="170" t="s">
        <v>95</v>
      </c>
      <c r="E11" s="173">
        <v>4.2350000000000003</v>
      </c>
      <c r="F11" s="177"/>
      <c r="G11" s="178">
        <f>ROUND(E11*F11,2)</f>
        <v>0</v>
      </c>
      <c r="H11" s="177"/>
      <c r="I11" s="178">
        <f>ROUND(E11*H11,2)</f>
        <v>0</v>
      </c>
      <c r="J11" s="177"/>
      <c r="K11" s="178">
        <f>ROUND(E11*J11,2)</f>
        <v>0</v>
      </c>
      <c r="L11" s="178">
        <v>21</v>
      </c>
      <c r="M11" s="178">
        <f>G11*(1+L11/100)</f>
        <v>0</v>
      </c>
      <c r="N11" s="178">
        <v>8.8999999999999999E-3</v>
      </c>
      <c r="O11" s="178">
        <f>ROUND(E11*N11,2)</f>
        <v>0.04</v>
      </c>
      <c r="P11" s="178">
        <v>0</v>
      </c>
      <c r="Q11" s="178">
        <f>ROUND(E11*P11,2)</f>
        <v>0</v>
      </c>
      <c r="R11" s="178"/>
      <c r="S11" s="178"/>
      <c r="T11" s="179">
        <v>0</v>
      </c>
      <c r="U11" s="178">
        <f>ROUND(E11*T11,2)</f>
        <v>0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101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3</v>
      </c>
      <c r="B12" s="168" t="s">
        <v>102</v>
      </c>
      <c r="C12" s="203" t="s">
        <v>103</v>
      </c>
      <c r="D12" s="170" t="s">
        <v>104</v>
      </c>
      <c r="E12" s="173">
        <v>3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21</v>
      </c>
      <c r="M12" s="178">
        <f>G12*(1+L12/100)</f>
        <v>0</v>
      </c>
      <c r="N12" s="178">
        <v>4.7699999999999999E-3</v>
      </c>
      <c r="O12" s="178">
        <f>ROUND(E12*N12,2)</f>
        <v>0.01</v>
      </c>
      <c r="P12" s="178">
        <v>0</v>
      </c>
      <c r="Q12" s="178">
        <f>ROUND(E12*P12,2)</f>
        <v>0</v>
      </c>
      <c r="R12" s="178"/>
      <c r="S12" s="178"/>
      <c r="T12" s="179">
        <v>1.19</v>
      </c>
      <c r="U12" s="178">
        <f>ROUND(E12*T12,2)</f>
        <v>3.57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96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 x14ac:dyDescent="0.2">
      <c r="A13" s="163">
        <v>4</v>
      </c>
      <c r="B13" s="168" t="s">
        <v>105</v>
      </c>
      <c r="C13" s="203" t="s">
        <v>106</v>
      </c>
      <c r="D13" s="170" t="s">
        <v>104</v>
      </c>
      <c r="E13" s="173">
        <v>3</v>
      </c>
      <c r="F13" s="177"/>
      <c r="G13" s="178">
        <f>ROUND(E13*F13,2)</f>
        <v>0</v>
      </c>
      <c r="H13" s="177"/>
      <c r="I13" s="178">
        <f>ROUND(E13*H13,2)</f>
        <v>0</v>
      </c>
      <c r="J13" s="177"/>
      <c r="K13" s="178">
        <f>ROUND(E13*J13,2)</f>
        <v>0</v>
      </c>
      <c r="L13" s="178">
        <v>21</v>
      </c>
      <c r="M13" s="178">
        <f>G13*(1+L13/100)</f>
        <v>0</v>
      </c>
      <c r="N13" s="178">
        <v>8.0000000000000004E-4</v>
      </c>
      <c r="O13" s="178">
        <f>ROUND(E13*N13,2)</f>
        <v>0</v>
      </c>
      <c r="P13" s="178">
        <v>0</v>
      </c>
      <c r="Q13" s="178">
        <f>ROUND(E13*P13,2)</f>
        <v>0</v>
      </c>
      <c r="R13" s="178"/>
      <c r="S13" s="178"/>
      <c r="T13" s="179">
        <v>0</v>
      </c>
      <c r="U13" s="178">
        <f>ROUND(E13*T13,2)</f>
        <v>0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101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x14ac:dyDescent="0.2">
      <c r="A14" s="164" t="s">
        <v>91</v>
      </c>
      <c r="B14" s="169" t="s">
        <v>56</v>
      </c>
      <c r="C14" s="205" t="s">
        <v>57</v>
      </c>
      <c r="D14" s="172"/>
      <c r="E14" s="175"/>
      <c r="F14" s="180"/>
      <c r="G14" s="180">
        <f>SUMIF(AE15:AE17,"&lt;&gt;NOR",G15:G17)</f>
        <v>0</v>
      </c>
      <c r="H14" s="180"/>
      <c r="I14" s="180">
        <f>SUM(I15:I17)</f>
        <v>0</v>
      </c>
      <c r="J14" s="180"/>
      <c r="K14" s="180">
        <f>SUM(K15:K17)</f>
        <v>0</v>
      </c>
      <c r="L14" s="180"/>
      <c r="M14" s="180">
        <f>SUM(M15:M17)</f>
        <v>0</v>
      </c>
      <c r="N14" s="180"/>
      <c r="O14" s="180">
        <f>SUM(O15:O17)</f>
        <v>0.01</v>
      </c>
      <c r="P14" s="180"/>
      <c r="Q14" s="180">
        <f>SUM(Q15:Q17)</f>
        <v>0</v>
      </c>
      <c r="R14" s="180"/>
      <c r="S14" s="180"/>
      <c r="T14" s="181"/>
      <c r="U14" s="180">
        <f>SUM(U15:U17)</f>
        <v>4.47</v>
      </c>
      <c r="AE14" t="s">
        <v>92</v>
      </c>
    </row>
    <row r="15" spans="1:60" outlineLevel="1" x14ac:dyDescent="0.2">
      <c r="A15" s="163">
        <v>5</v>
      </c>
      <c r="B15" s="168" t="s">
        <v>107</v>
      </c>
      <c r="C15" s="203" t="s">
        <v>108</v>
      </c>
      <c r="D15" s="170" t="s">
        <v>95</v>
      </c>
      <c r="E15" s="173">
        <v>2.81</v>
      </c>
      <c r="F15" s="177"/>
      <c r="G15" s="178">
        <f>ROUND(E15*F15,2)</f>
        <v>0</v>
      </c>
      <c r="H15" s="177"/>
      <c r="I15" s="178">
        <f>ROUND(E15*H15,2)</f>
        <v>0</v>
      </c>
      <c r="J15" s="177"/>
      <c r="K15" s="178">
        <f>ROUND(E15*J15,2)</f>
        <v>0</v>
      </c>
      <c r="L15" s="178">
        <v>21</v>
      </c>
      <c r="M15" s="178">
        <f>G15*(1+L15/100)</f>
        <v>0</v>
      </c>
      <c r="N15" s="178">
        <v>0</v>
      </c>
      <c r="O15" s="178">
        <f>ROUND(E15*N15,2)</f>
        <v>0</v>
      </c>
      <c r="P15" s="178">
        <v>1E-3</v>
      </c>
      <c r="Q15" s="178">
        <f>ROUND(E15*P15,2)</f>
        <v>0</v>
      </c>
      <c r="R15" s="178"/>
      <c r="S15" s="178"/>
      <c r="T15" s="179">
        <v>0.105</v>
      </c>
      <c r="U15" s="178">
        <f>ROUND(E15*T15,2)</f>
        <v>0.3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96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6</v>
      </c>
      <c r="B16" s="168" t="s">
        <v>109</v>
      </c>
      <c r="C16" s="203" t="s">
        <v>110</v>
      </c>
      <c r="D16" s="170" t="s">
        <v>111</v>
      </c>
      <c r="E16" s="173">
        <v>30.385000000000002</v>
      </c>
      <c r="F16" s="177"/>
      <c r="G16" s="178">
        <f>ROUND(E16*F16,2)</f>
        <v>0</v>
      </c>
      <c r="H16" s="177"/>
      <c r="I16" s="178">
        <f>ROUND(E16*H16,2)</f>
        <v>0</v>
      </c>
      <c r="J16" s="177"/>
      <c r="K16" s="178">
        <f>ROUND(E16*J16,2)</f>
        <v>0</v>
      </c>
      <c r="L16" s="178">
        <v>21</v>
      </c>
      <c r="M16" s="178">
        <f>G16*(1+L16/100)</f>
        <v>0</v>
      </c>
      <c r="N16" s="178">
        <v>3.0000000000000001E-5</v>
      </c>
      <c r="O16" s="178">
        <f>ROUND(E16*N16,2)</f>
        <v>0</v>
      </c>
      <c r="P16" s="178">
        <v>0</v>
      </c>
      <c r="Q16" s="178">
        <f>ROUND(E16*P16,2)</f>
        <v>0</v>
      </c>
      <c r="R16" s="178"/>
      <c r="S16" s="178"/>
      <c r="T16" s="179">
        <v>0.13719999999999999</v>
      </c>
      <c r="U16" s="178">
        <f>ROUND(E16*T16,2)</f>
        <v>4.17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96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>
        <v>7</v>
      </c>
      <c r="B17" s="168" t="s">
        <v>112</v>
      </c>
      <c r="C17" s="203" t="s">
        <v>113</v>
      </c>
      <c r="D17" s="170" t="s">
        <v>111</v>
      </c>
      <c r="E17" s="173">
        <v>30.85</v>
      </c>
      <c r="F17" s="177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8">
        <v>3.5E-4</v>
      </c>
      <c r="O17" s="178">
        <f>ROUND(E17*N17,2)</f>
        <v>0.01</v>
      </c>
      <c r="P17" s="178">
        <v>0</v>
      </c>
      <c r="Q17" s="178">
        <f>ROUND(E17*P17,2)</f>
        <v>0</v>
      </c>
      <c r="R17" s="178"/>
      <c r="S17" s="178"/>
      <c r="T17" s="179">
        <v>0</v>
      </c>
      <c r="U17" s="178">
        <f>ROUND(E17*T17,2)</f>
        <v>0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101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x14ac:dyDescent="0.2">
      <c r="A18" s="164" t="s">
        <v>91</v>
      </c>
      <c r="B18" s="169" t="s">
        <v>58</v>
      </c>
      <c r="C18" s="205" t="s">
        <v>59</v>
      </c>
      <c r="D18" s="172"/>
      <c r="E18" s="175"/>
      <c r="F18" s="180"/>
      <c r="G18" s="180">
        <f>SUMIF(AE19:AE25,"&lt;&gt;NOR",G19:G25)</f>
        <v>0</v>
      </c>
      <c r="H18" s="180"/>
      <c r="I18" s="180">
        <f>SUM(I19:I25)</f>
        <v>0</v>
      </c>
      <c r="J18" s="180"/>
      <c r="K18" s="180">
        <f>SUM(K19:K25)</f>
        <v>0</v>
      </c>
      <c r="L18" s="180"/>
      <c r="M18" s="180">
        <f>SUM(M19:M25)</f>
        <v>0</v>
      </c>
      <c r="N18" s="180"/>
      <c r="O18" s="180">
        <f>SUM(O19:O25)</f>
        <v>0.74</v>
      </c>
      <c r="P18" s="180"/>
      <c r="Q18" s="180">
        <f>SUM(Q19:Q25)</f>
        <v>0</v>
      </c>
      <c r="R18" s="180"/>
      <c r="S18" s="180"/>
      <c r="T18" s="181"/>
      <c r="U18" s="180">
        <f>SUM(U19:U25)</f>
        <v>22.81</v>
      </c>
      <c r="AE18" t="s">
        <v>92</v>
      </c>
    </row>
    <row r="19" spans="1:60" outlineLevel="1" x14ac:dyDescent="0.2">
      <c r="A19" s="163">
        <v>8</v>
      </c>
      <c r="B19" s="168" t="s">
        <v>114</v>
      </c>
      <c r="C19" s="203" t="s">
        <v>115</v>
      </c>
      <c r="D19" s="170" t="s">
        <v>95</v>
      </c>
      <c r="E19" s="173">
        <v>10.76</v>
      </c>
      <c r="F19" s="177"/>
      <c r="G19" s="178">
        <f t="shared" ref="G19:G25" si="0">ROUND(E19*F19,2)</f>
        <v>0</v>
      </c>
      <c r="H19" s="177"/>
      <c r="I19" s="178">
        <f t="shared" ref="I19:I25" si="1">ROUND(E19*H19,2)</f>
        <v>0</v>
      </c>
      <c r="J19" s="177"/>
      <c r="K19" s="178">
        <f t="shared" ref="K19:K25" si="2">ROUND(E19*J19,2)</f>
        <v>0</v>
      </c>
      <c r="L19" s="178">
        <v>21</v>
      </c>
      <c r="M19" s="178">
        <f t="shared" ref="M19:M25" si="3">G19*(1+L19/100)</f>
        <v>0</v>
      </c>
      <c r="N19" s="178">
        <v>2.1000000000000001E-4</v>
      </c>
      <c r="O19" s="178">
        <f t="shared" ref="O19:O25" si="4">ROUND(E19*N19,2)</f>
        <v>0</v>
      </c>
      <c r="P19" s="178">
        <v>0</v>
      </c>
      <c r="Q19" s="178">
        <f t="shared" ref="Q19:Q25" si="5">ROUND(E19*P19,2)</f>
        <v>0</v>
      </c>
      <c r="R19" s="178"/>
      <c r="S19" s="178"/>
      <c r="T19" s="179">
        <v>0.05</v>
      </c>
      <c r="U19" s="178">
        <f t="shared" ref="U19:U25" si="6">ROUND(E19*T19,2)</f>
        <v>0.54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96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>
        <v>9</v>
      </c>
      <c r="B20" s="168" t="s">
        <v>116</v>
      </c>
      <c r="C20" s="203" t="s">
        <v>117</v>
      </c>
      <c r="D20" s="170" t="s">
        <v>95</v>
      </c>
      <c r="E20" s="173">
        <v>10.76</v>
      </c>
      <c r="F20" s="177"/>
      <c r="G20" s="178">
        <f t="shared" si="0"/>
        <v>0</v>
      </c>
      <c r="H20" s="177"/>
      <c r="I20" s="178">
        <f t="shared" si="1"/>
        <v>0</v>
      </c>
      <c r="J20" s="177"/>
      <c r="K20" s="178">
        <f t="shared" si="2"/>
        <v>0</v>
      </c>
      <c r="L20" s="178">
        <v>21</v>
      </c>
      <c r="M20" s="178">
        <f t="shared" si="3"/>
        <v>0</v>
      </c>
      <c r="N20" s="178">
        <v>5.5800000000000002E-2</v>
      </c>
      <c r="O20" s="178">
        <f t="shared" si="4"/>
        <v>0.6</v>
      </c>
      <c r="P20" s="178">
        <v>0</v>
      </c>
      <c r="Q20" s="178">
        <f t="shared" si="5"/>
        <v>0</v>
      </c>
      <c r="R20" s="178"/>
      <c r="S20" s="178"/>
      <c r="T20" s="179">
        <v>1.3480000000000001</v>
      </c>
      <c r="U20" s="178">
        <f t="shared" si="6"/>
        <v>14.5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96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10</v>
      </c>
      <c r="B21" s="168" t="s">
        <v>118</v>
      </c>
      <c r="C21" s="203" t="s">
        <v>119</v>
      </c>
      <c r="D21" s="170" t="s">
        <v>95</v>
      </c>
      <c r="E21" s="173">
        <v>10.76</v>
      </c>
      <c r="F21" s="177"/>
      <c r="G21" s="178">
        <f t="shared" si="0"/>
        <v>0</v>
      </c>
      <c r="H21" s="177"/>
      <c r="I21" s="178">
        <f t="shared" si="1"/>
        <v>0</v>
      </c>
      <c r="J21" s="177"/>
      <c r="K21" s="178">
        <f t="shared" si="2"/>
        <v>0</v>
      </c>
      <c r="L21" s="178">
        <v>21</v>
      </c>
      <c r="M21" s="178">
        <f t="shared" si="3"/>
        <v>0</v>
      </c>
      <c r="N21" s="178">
        <v>1.2200000000000001E-2</v>
      </c>
      <c r="O21" s="178">
        <f t="shared" si="4"/>
        <v>0.13</v>
      </c>
      <c r="P21" s="178">
        <v>0</v>
      </c>
      <c r="Q21" s="178">
        <f t="shared" si="5"/>
        <v>0</v>
      </c>
      <c r="R21" s="178"/>
      <c r="S21" s="178"/>
      <c r="T21" s="179">
        <v>0</v>
      </c>
      <c r="U21" s="178">
        <f t="shared" si="6"/>
        <v>0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101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11</v>
      </c>
      <c r="B22" s="168" t="s">
        <v>120</v>
      </c>
      <c r="C22" s="203" t="s">
        <v>121</v>
      </c>
      <c r="D22" s="170" t="s">
        <v>111</v>
      </c>
      <c r="E22" s="173">
        <v>31.1</v>
      </c>
      <c r="F22" s="177"/>
      <c r="G22" s="178">
        <f t="shared" si="0"/>
        <v>0</v>
      </c>
      <c r="H22" s="177"/>
      <c r="I22" s="178">
        <f t="shared" si="1"/>
        <v>0</v>
      </c>
      <c r="J22" s="177"/>
      <c r="K22" s="178">
        <f t="shared" si="2"/>
        <v>0</v>
      </c>
      <c r="L22" s="178">
        <v>21</v>
      </c>
      <c r="M22" s="178">
        <f t="shared" si="3"/>
        <v>0</v>
      </c>
      <c r="N22" s="178">
        <v>0</v>
      </c>
      <c r="O22" s="178">
        <f t="shared" si="4"/>
        <v>0</v>
      </c>
      <c r="P22" s="178">
        <v>0</v>
      </c>
      <c r="Q22" s="178">
        <f t="shared" si="5"/>
        <v>0</v>
      </c>
      <c r="R22" s="178"/>
      <c r="S22" s="178"/>
      <c r="T22" s="179">
        <v>0.13</v>
      </c>
      <c r="U22" s="178">
        <f t="shared" si="6"/>
        <v>4.04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96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>
        <v>12</v>
      </c>
      <c r="B23" s="168" t="s">
        <v>122</v>
      </c>
      <c r="C23" s="203" t="s">
        <v>123</v>
      </c>
      <c r="D23" s="170" t="s">
        <v>111</v>
      </c>
      <c r="E23" s="173">
        <v>31.1</v>
      </c>
      <c r="F23" s="177"/>
      <c r="G23" s="178">
        <f t="shared" si="0"/>
        <v>0</v>
      </c>
      <c r="H23" s="177"/>
      <c r="I23" s="178">
        <f t="shared" si="1"/>
        <v>0</v>
      </c>
      <c r="J23" s="177"/>
      <c r="K23" s="178">
        <f t="shared" si="2"/>
        <v>0</v>
      </c>
      <c r="L23" s="178">
        <v>21</v>
      </c>
      <c r="M23" s="178">
        <f t="shared" si="3"/>
        <v>0</v>
      </c>
      <c r="N23" s="178">
        <v>1E-4</v>
      </c>
      <c r="O23" s="178">
        <f t="shared" si="4"/>
        <v>0</v>
      </c>
      <c r="P23" s="178">
        <v>0</v>
      </c>
      <c r="Q23" s="178">
        <f t="shared" si="5"/>
        <v>0</v>
      </c>
      <c r="R23" s="178"/>
      <c r="S23" s="178"/>
      <c r="T23" s="179">
        <v>0.12</v>
      </c>
      <c r="U23" s="178">
        <f t="shared" si="6"/>
        <v>3.73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101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13</v>
      </c>
      <c r="B24" s="168" t="s">
        <v>124</v>
      </c>
      <c r="C24" s="203" t="s">
        <v>125</v>
      </c>
      <c r="D24" s="170" t="s">
        <v>95</v>
      </c>
      <c r="E24" s="173">
        <v>10.76</v>
      </c>
      <c r="F24" s="177"/>
      <c r="G24" s="178">
        <f t="shared" si="0"/>
        <v>0</v>
      </c>
      <c r="H24" s="177"/>
      <c r="I24" s="178">
        <f t="shared" si="1"/>
        <v>0</v>
      </c>
      <c r="J24" s="177"/>
      <c r="K24" s="178">
        <f t="shared" si="2"/>
        <v>0</v>
      </c>
      <c r="L24" s="178">
        <v>21</v>
      </c>
      <c r="M24" s="178">
        <f t="shared" si="3"/>
        <v>0</v>
      </c>
      <c r="N24" s="178">
        <v>8.9999999999999998E-4</v>
      </c>
      <c r="O24" s="178">
        <f t="shared" si="4"/>
        <v>0.01</v>
      </c>
      <c r="P24" s="178">
        <v>0</v>
      </c>
      <c r="Q24" s="178">
        <f t="shared" si="5"/>
        <v>0</v>
      </c>
      <c r="R24" s="178"/>
      <c r="S24" s="178"/>
      <c r="T24" s="179">
        <v>0</v>
      </c>
      <c r="U24" s="178">
        <f t="shared" si="6"/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96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>
        <v>14</v>
      </c>
      <c r="B25" s="168" t="s">
        <v>126</v>
      </c>
      <c r="C25" s="203" t="s">
        <v>127</v>
      </c>
      <c r="D25" s="170" t="s">
        <v>0</v>
      </c>
      <c r="E25" s="173">
        <v>3</v>
      </c>
      <c r="F25" s="177"/>
      <c r="G25" s="178">
        <f t="shared" si="0"/>
        <v>0</v>
      </c>
      <c r="H25" s="177"/>
      <c r="I25" s="178">
        <f t="shared" si="1"/>
        <v>0</v>
      </c>
      <c r="J25" s="177"/>
      <c r="K25" s="178">
        <f t="shared" si="2"/>
        <v>0</v>
      </c>
      <c r="L25" s="178">
        <v>21</v>
      </c>
      <c r="M25" s="178">
        <f t="shared" si="3"/>
        <v>0</v>
      </c>
      <c r="N25" s="178">
        <v>0</v>
      </c>
      <c r="O25" s="178">
        <f t="shared" si="4"/>
        <v>0</v>
      </c>
      <c r="P25" s="178">
        <v>0</v>
      </c>
      <c r="Q25" s="178">
        <f t="shared" si="5"/>
        <v>0</v>
      </c>
      <c r="R25" s="178"/>
      <c r="S25" s="178"/>
      <c r="T25" s="179">
        <v>0</v>
      </c>
      <c r="U25" s="178">
        <f t="shared" si="6"/>
        <v>0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96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x14ac:dyDescent="0.2">
      <c r="A26" s="164" t="s">
        <v>91</v>
      </c>
      <c r="B26" s="169" t="s">
        <v>60</v>
      </c>
      <c r="C26" s="205" t="s">
        <v>61</v>
      </c>
      <c r="D26" s="172"/>
      <c r="E26" s="175"/>
      <c r="F26" s="180"/>
      <c r="G26" s="180">
        <f>SUMIF(AE27:AE31,"&lt;&gt;NOR",G27:G31)</f>
        <v>0</v>
      </c>
      <c r="H26" s="180"/>
      <c r="I26" s="180">
        <f>SUM(I27:I31)</f>
        <v>0</v>
      </c>
      <c r="J26" s="180"/>
      <c r="K26" s="180">
        <f>SUM(K27:K31)</f>
        <v>0</v>
      </c>
      <c r="L26" s="180"/>
      <c r="M26" s="180">
        <f>SUM(M27:M31)</f>
        <v>0</v>
      </c>
      <c r="N26" s="180"/>
      <c r="O26" s="180">
        <f>SUM(O27:O31)</f>
        <v>0.06</v>
      </c>
      <c r="P26" s="180"/>
      <c r="Q26" s="180">
        <f>SUM(Q27:Q31)</f>
        <v>0</v>
      </c>
      <c r="R26" s="180"/>
      <c r="S26" s="180"/>
      <c r="T26" s="181"/>
      <c r="U26" s="180">
        <f>SUM(U27:U31)</f>
        <v>2.9000000000000004</v>
      </c>
      <c r="AE26" t="s">
        <v>92</v>
      </c>
    </row>
    <row r="27" spans="1:60" outlineLevel="1" x14ac:dyDescent="0.2">
      <c r="A27" s="163">
        <v>15</v>
      </c>
      <c r="B27" s="168" t="s">
        <v>128</v>
      </c>
      <c r="C27" s="203" t="s">
        <v>129</v>
      </c>
      <c r="D27" s="170" t="s">
        <v>95</v>
      </c>
      <c r="E27" s="173">
        <v>21.594999999999999</v>
      </c>
      <c r="F27" s="177"/>
      <c r="G27" s="178">
        <f>ROUND(E27*F27,2)</f>
        <v>0</v>
      </c>
      <c r="H27" s="177"/>
      <c r="I27" s="178">
        <f>ROUND(E27*H27,2)</f>
        <v>0</v>
      </c>
      <c r="J27" s="177"/>
      <c r="K27" s="178">
        <f>ROUND(E27*J27,2)</f>
        <v>0</v>
      </c>
      <c r="L27" s="178">
        <v>21</v>
      </c>
      <c r="M27" s="178">
        <f>G27*(1+L27/100)</f>
        <v>0</v>
      </c>
      <c r="N27" s="178">
        <v>1E-4</v>
      </c>
      <c r="O27" s="178">
        <f>ROUND(E27*N27,2)</f>
        <v>0</v>
      </c>
      <c r="P27" s="178">
        <v>0</v>
      </c>
      <c r="Q27" s="178">
        <f>ROUND(E27*P27,2)</f>
        <v>0</v>
      </c>
      <c r="R27" s="178"/>
      <c r="S27" s="178"/>
      <c r="T27" s="179">
        <v>3.2480000000000002E-2</v>
      </c>
      <c r="U27" s="178">
        <f>ROUND(E27*T27,2)</f>
        <v>0.7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96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/>
      <c r="B28" s="168"/>
      <c r="C28" s="204" t="s">
        <v>130</v>
      </c>
      <c r="D28" s="171"/>
      <c r="E28" s="174">
        <v>21.594999999999999</v>
      </c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9"/>
      <c r="U28" s="178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98</v>
      </c>
      <c r="AF28" s="162">
        <v>0</v>
      </c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16</v>
      </c>
      <c r="B29" s="168" t="s">
        <v>131</v>
      </c>
      <c r="C29" s="203" t="s">
        <v>132</v>
      </c>
      <c r="D29" s="170" t="s">
        <v>133</v>
      </c>
      <c r="E29" s="173">
        <v>21.594999999999999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8">
        <v>1E-3</v>
      </c>
      <c r="O29" s="178">
        <f>ROUND(E29*N29,2)</f>
        <v>0.02</v>
      </c>
      <c r="P29" s="178">
        <v>0</v>
      </c>
      <c r="Q29" s="178">
        <f>ROUND(E29*P29,2)</f>
        <v>0</v>
      </c>
      <c r="R29" s="178"/>
      <c r="S29" s="178"/>
      <c r="T29" s="179">
        <v>0</v>
      </c>
      <c r="U29" s="178">
        <f>ROUND(E29*T29,2)</f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101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>
        <v>17</v>
      </c>
      <c r="B30" s="168" t="s">
        <v>134</v>
      </c>
      <c r="C30" s="203" t="s">
        <v>135</v>
      </c>
      <c r="D30" s="170" t="s">
        <v>95</v>
      </c>
      <c r="E30" s="173">
        <v>21.594999999999999</v>
      </c>
      <c r="F30" s="177"/>
      <c r="G30" s="178">
        <f>ROUND(E30*F30,2)</f>
        <v>0</v>
      </c>
      <c r="H30" s="177"/>
      <c r="I30" s="178">
        <f>ROUND(E30*H30,2)</f>
        <v>0</v>
      </c>
      <c r="J30" s="177"/>
      <c r="K30" s="178">
        <f>ROUND(E30*J30,2)</f>
        <v>0</v>
      </c>
      <c r="L30" s="178">
        <v>21</v>
      </c>
      <c r="M30" s="178">
        <f>G30*(1+L30/100)</f>
        <v>0</v>
      </c>
      <c r="N30" s="178">
        <v>3.1E-4</v>
      </c>
      <c r="O30" s="178">
        <f>ROUND(E30*N30,2)</f>
        <v>0.01</v>
      </c>
      <c r="P30" s="178">
        <v>0</v>
      </c>
      <c r="Q30" s="178">
        <f>ROUND(E30*P30,2)</f>
        <v>0</v>
      </c>
      <c r="R30" s="178"/>
      <c r="S30" s="178"/>
      <c r="T30" s="179">
        <v>0.10191</v>
      </c>
      <c r="U30" s="178">
        <f>ROUND(E30*T30,2)</f>
        <v>2.2000000000000002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96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ht="22.5" outlineLevel="1" x14ac:dyDescent="0.2">
      <c r="A31" s="163">
        <v>18</v>
      </c>
      <c r="B31" s="168" t="s">
        <v>136</v>
      </c>
      <c r="C31" s="203" t="s">
        <v>137</v>
      </c>
      <c r="D31" s="170" t="s">
        <v>133</v>
      </c>
      <c r="E31" s="173">
        <v>21.594999999999999</v>
      </c>
      <c r="F31" s="177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8">
        <v>1.4E-3</v>
      </c>
      <c r="O31" s="178">
        <f>ROUND(E31*N31,2)</f>
        <v>0.03</v>
      </c>
      <c r="P31" s="178">
        <v>0</v>
      </c>
      <c r="Q31" s="178">
        <f>ROUND(E31*P31,2)</f>
        <v>0</v>
      </c>
      <c r="R31" s="178"/>
      <c r="S31" s="178"/>
      <c r="T31" s="179">
        <v>0</v>
      </c>
      <c r="U31" s="178">
        <f>ROUND(E31*T31,2)</f>
        <v>0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101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x14ac:dyDescent="0.2">
      <c r="A32" s="164" t="s">
        <v>91</v>
      </c>
      <c r="B32" s="169" t="s">
        <v>62</v>
      </c>
      <c r="C32" s="205" t="s">
        <v>63</v>
      </c>
      <c r="D32" s="172"/>
      <c r="E32" s="175"/>
      <c r="F32" s="180"/>
      <c r="G32" s="180">
        <f>SUMIF(AE33:AE44,"&lt;&gt;NOR",G33:G44)</f>
        <v>0</v>
      </c>
      <c r="H32" s="180"/>
      <c r="I32" s="180">
        <f>SUM(I33:I44)</f>
        <v>0</v>
      </c>
      <c r="J32" s="180"/>
      <c r="K32" s="180">
        <f>SUM(K33:K44)</f>
        <v>0</v>
      </c>
      <c r="L32" s="180"/>
      <c r="M32" s="180">
        <f>SUM(M33:M44)</f>
        <v>0</v>
      </c>
      <c r="N32" s="180"/>
      <c r="O32" s="180">
        <f>SUM(O33:O44)</f>
        <v>0.01</v>
      </c>
      <c r="P32" s="180"/>
      <c r="Q32" s="180">
        <f>SUM(Q33:Q44)</f>
        <v>0</v>
      </c>
      <c r="R32" s="180"/>
      <c r="S32" s="180"/>
      <c r="T32" s="181"/>
      <c r="U32" s="180">
        <f>SUM(U33:U44)</f>
        <v>15.780000000000001</v>
      </c>
      <c r="AE32" t="s">
        <v>92</v>
      </c>
    </row>
    <row r="33" spans="1:60" outlineLevel="1" x14ac:dyDescent="0.2">
      <c r="A33" s="163">
        <v>19</v>
      </c>
      <c r="B33" s="168" t="s">
        <v>138</v>
      </c>
      <c r="C33" s="203" t="s">
        <v>139</v>
      </c>
      <c r="D33" s="170" t="s">
        <v>140</v>
      </c>
      <c r="E33" s="173">
        <v>2</v>
      </c>
      <c r="F33" s="177"/>
      <c r="G33" s="178">
        <f t="shared" ref="G33:G44" si="7">ROUND(E33*F33,2)</f>
        <v>0</v>
      </c>
      <c r="H33" s="177"/>
      <c r="I33" s="178">
        <f t="shared" ref="I33:I44" si="8">ROUND(E33*H33,2)</f>
        <v>0</v>
      </c>
      <c r="J33" s="177"/>
      <c r="K33" s="178">
        <f t="shared" ref="K33:K44" si="9">ROUND(E33*J33,2)</f>
        <v>0</v>
      </c>
      <c r="L33" s="178">
        <v>21</v>
      </c>
      <c r="M33" s="178">
        <f t="shared" ref="M33:M44" si="10">G33*(1+L33/100)</f>
        <v>0</v>
      </c>
      <c r="N33" s="178">
        <v>0</v>
      </c>
      <c r="O33" s="178">
        <f t="shared" ref="O33:O44" si="11">ROUND(E33*N33,2)</f>
        <v>0</v>
      </c>
      <c r="P33" s="178">
        <v>0</v>
      </c>
      <c r="Q33" s="178">
        <f t="shared" ref="Q33:Q44" si="12">ROUND(E33*P33,2)</f>
        <v>0</v>
      </c>
      <c r="R33" s="178"/>
      <c r="S33" s="178"/>
      <c r="T33" s="179">
        <v>1</v>
      </c>
      <c r="U33" s="178">
        <f t="shared" ref="U33:U44" si="13">ROUND(E33*T33,2)</f>
        <v>2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96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ht="22.5" outlineLevel="1" x14ac:dyDescent="0.2">
      <c r="A34" s="163">
        <v>20</v>
      </c>
      <c r="B34" s="168" t="s">
        <v>141</v>
      </c>
      <c r="C34" s="203" t="s">
        <v>142</v>
      </c>
      <c r="D34" s="170" t="s">
        <v>143</v>
      </c>
      <c r="E34" s="173">
        <v>1</v>
      </c>
      <c r="F34" s="177"/>
      <c r="G34" s="178">
        <f t="shared" si="7"/>
        <v>0</v>
      </c>
      <c r="H34" s="177"/>
      <c r="I34" s="178">
        <f t="shared" si="8"/>
        <v>0</v>
      </c>
      <c r="J34" s="177"/>
      <c r="K34" s="178">
        <f t="shared" si="9"/>
        <v>0</v>
      </c>
      <c r="L34" s="178">
        <v>21</v>
      </c>
      <c r="M34" s="178">
        <f t="shared" si="10"/>
        <v>0</v>
      </c>
      <c r="N34" s="178">
        <v>0</v>
      </c>
      <c r="O34" s="178">
        <f t="shared" si="11"/>
        <v>0</v>
      </c>
      <c r="P34" s="178">
        <v>0</v>
      </c>
      <c r="Q34" s="178">
        <f t="shared" si="12"/>
        <v>0</v>
      </c>
      <c r="R34" s="178"/>
      <c r="S34" s="178"/>
      <c r="T34" s="179">
        <v>0</v>
      </c>
      <c r="U34" s="178">
        <f t="shared" si="13"/>
        <v>0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96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>
        <v>21</v>
      </c>
      <c r="B35" s="168" t="s">
        <v>144</v>
      </c>
      <c r="C35" s="203" t="s">
        <v>145</v>
      </c>
      <c r="D35" s="170" t="s">
        <v>104</v>
      </c>
      <c r="E35" s="173">
        <v>3</v>
      </c>
      <c r="F35" s="177"/>
      <c r="G35" s="178">
        <f t="shared" si="7"/>
        <v>0</v>
      </c>
      <c r="H35" s="177"/>
      <c r="I35" s="178">
        <f t="shared" si="8"/>
        <v>0</v>
      </c>
      <c r="J35" s="177"/>
      <c r="K35" s="178">
        <f t="shared" si="9"/>
        <v>0</v>
      </c>
      <c r="L35" s="178">
        <v>21</v>
      </c>
      <c r="M35" s="178">
        <f t="shared" si="10"/>
        <v>0</v>
      </c>
      <c r="N35" s="178">
        <v>0</v>
      </c>
      <c r="O35" s="178">
        <f t="shared" si="11"/>
        <v>0</v>
      </c>
      <c r="P35" s="178">
        <v>0</v>
      </c>
      <c r="Q35" s="178">
        <f t="shared" si="12"/>
        <v>0</v>
      </c>
      <c r="R35" s="178"/>
      <c r="S35" s="178"/>
      <c r="T35" s="179">
        <v>0.18967000000000001</v>
      </c>
      <c r="U35" s="178">
        <f t="shared" si="13"/>
        <v>0.56999999999999995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96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>
        <v>22</v>
      </c>
      <c r="B36" s="168" t="s">
        <v>146</v>
      </c>
      <c r="C36" s="203" t="s">
        <v>147</v>
      </c>
      <c r="D36" s="170" t="s">
        <v>104</v>
      </c>
      <c r="E36" s="173">
        <v>3</v>
      </c>
      <c r="F36" s="177"/>
      <c r="G36" s="178">
        <f t="shared" si="7"/>
        <v>0</v>
      </c>
      <c r="H36" s="177"/>
      <c r="I36" s="178">
        <f t="shared" si="8"/>
        <v>0</v>
      </c>
      <c r="J36" s="177"/>
      <c r="K36" s="178">
        <f t="shared" si="9"/>
        <v>0</v>
      </c>
      <c r="L36" s="178">
        <v>21</v>
      </c>
      <c r="M36" s="178">
        <f t="shared" si="10"/>
        <v>0</v>
      </c>
      <c r="N36" s="178">
        <v>1.4999999999999999E-4</v>
      </c>
      <c r="O36" s="178">
        <f t="shared" si="11"/>
        <v>0</v>
      </c>
      <c r="P36" s="178">
        <v>0</v>
      </c>
      <c r="Q36" s="178">
        <f t="shared" si="12"/>
        <v>0</v>
      </c>
      <c r="R36" s="178"/>
      <c r="S36" s="178"/>
      <c r="T36" s="179">
        <v>0</v>
      </c>
      <c r="U36" s="178">
        <f t="shared" si="13"/>
        <v>0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101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163">
        <v>23</v>
      </c>
      <c r="B37" s="168" t="s">
        <v>148</v>
      </c>
      <c r="C37" s="203" t="s">
        <v>149</v>
      </c>
      <c r="D37" s="170" t="s">
        <v>104</v>
      </c>
      <c r="E37" s="173">
        <v>1</v>
      </c>
      <c r="F37" s="177"/>
      <c r="G37" s="178">
        <f t="shared" si="7"/>
        <v>0</v>
      </c>
      <c r="H37" s="177"/>
      <c r="I37" s="178">
        <f t="shared" si="8"/>
        <v>0</v>
      </c>
      <c r="J37" s="177"/>
      <c r="K37" s="178">
        <f t="shared" si="9"/>
        <v>0</v>
      </c>
      <c r="L37" s="178">
        <v>21</v>
      </c>
      <c r="M37" s="178">
        <f t="shared" si="10"/>
        <v>0</v>
      </c>
      <c r="N37" s="178">
        <v>0</v>
      </c>
      <c r="O37" s="178">
        <f t="shared" si="11"/>
        <v>0</v>
      </c>
      <c r="P37" s="178">
        <v>0</v>
      </c>
      <c r="Q37" s="178">
        <f t="shared" si="12"/>
        <v>0</v>
      </c>
      <c r="R37" s="178"/>
      <c r="S37" s="178"/>
      <c r="T37" s="179">
        <v>0.48</v>
      </c>
      <c r="U37" s="178">
        <f t="shared" si="13"/>
        <v>0.48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96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>
        <v>24</v>
      </c>
      <c r="B38" s="168" t="s">
        <v>150</v>
      </c>
      <c r="C38" s="203" t="s">
        <v>151</v>
      </c>
      <c r="D38" s="170" t="s">
        <v>104</v>
      </c>
      <c r="E38" s="173">
        <v>1</v>
      </c>
      <c r="F38" s="177"/>
      <c r="G38" s="178">
        <f t="shared" si="7"/>
        <v>0</v>
      </c>
      <c r="H38" s="177"/>
      <c r="I38" s="178">
        <f t="shared" si="8"/>
        <v>0</v>
      </c>
      <c r="J38" s="177"/>
      <c r="K38" s="178">
        <f t="shared" si="9"/>
        <v>0</v>
      </c>
      <c r="L38" s="178">
        <v>21</v>
      </c>
      <c r="M38" s="178">
        <f t="shared" si="10"/>
        <v>0</v>
      </c>
      <c r="N38" s="178">
        <v>2.4000000000000001E-4</v>
      </c>
      <c r="O38" s="178">
        <f t="shared" si="11"/>
        <v>0</v>
      </c>
      <c r="P38" s="178">
        <v>0</v>
      </c>
      <c r="Q38" s="178">
        <f t="shared" si="12"/>
        <v>0</v>
      </c>
      <c r="R38" s="178"/>
      <c r="S38" s="178"/>
      <c r="T38" s="179">
        <v>0</v>
      </c>
      <c r="U38" s="178">
        <f t="shared" si="13"/>
        <v>0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101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>
        <v>25</v>
      </c>
      <c r="B39" s="168" t="s">
        <v>152</v>
      </c>
      <c r="C39" s="203" t="s">
        <v>153</v>
      </c>
      <c r="D39" s="170" t="s">
        <v>111</v>
      </c>
      <c r="E39" s="173">
        <v>33</v>
      </c>
      <c r="F39" s="177"/>
      <c r="G39" s="178">
        <f t="shared" si="7"/>
        <v>0</v>
      </c>
      <c r="H39" s="177"/>
      <c r="I39" s="178">
        <f t="shared" si="8"/>
        <v>0</v>
      </c>
      <c r="J39" s="177"/>
      <c r="K39" s="178">
        <f t="shared" si="9"/>
        <v>0</v>
      </c>
      <c r="L39" s="178">
        <v>21</v>
      </c>
      <c r="M39" s="178">
        <f t="shared" si="10"/>
        <v>0</v>
      </c>
      <c r="N39" s="178">
        <v>0</v>
      </c>
      <c r="O39" s="178">
        <f t="shared" si="11"/>
        <v>0</v>
      </c>
      <c r="P39" s="178">
        <v>0</v>
      </c>
      <c r="Q39" s="178">
        <f t="shared" si="12"/>
        <v>0</v>
      </c>
      <c r="R39" s="178"/>
      <c r="S39" s="178"/>
      <c r="T39" s="179">
        <v>5.0959999999999998E-2</v>
      </c>
      <c r="U39" s="178">
        <f t="shared" si="13"/>
        <v>1.68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96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>
        <v>26</v>
      </c>
      <c r="B40" s="168" t="s">
        <v>154</v>
      </c>
      <c r="C40" s="203" t="s">
        <v>155</v>
      </c>
      <c r="D40" s="170" t="s">
        <v>111</v>
      </c>
      <c r="E40" s="173">
        <v>33</v>
      </c>
      <c r="F40" s="177"/>
      <c r="G40" s="178">
        <f t="shared" si="7"/>
        <v>0</v>
      </c>
      <c r="H40" s="177"/>
      <c r="I40" s="178">
        <f t="shared" si="8"/>
        <v>0</v>
      </c>
      <c r="J40" s="177"/>
      <c r="K40" s="178">
        <f t="shared" si="9"/>
        <v>0</v>
      </c>
      <c r="L40" s="178">
        <v>21</v>
      </c>
      <c r="M40" s="178">
        <f t="shared" si="10"/>
        <v>0</v>
      </c>
      <c r="N40" s="178">
        <v>1.6000000000000001E-4</v>
      </c>
      <c r="O40" s="178">
        <f t="shared" si="11"/>
        <v>0.01</v>
      </c>
      <c r="P40" s="178">
        <v>0</v>
      </c>
      <c r="Q40" s="178">
        <f t="shared" si="12"/>
        <v>0</v>
      </c>
      <c r="R40" s="178"/>
      <c r="S40" s="178"/>
      <c r="T40" s="179">
        <v>0</v>
      </c>
      <c r="U40" s="178">
        <f t="shared" si="13"/>
        <v>0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101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ht="22.5" outlineLevel="1" x14ac:dyDescent="0.2">
      <c r="A41" s="163">
        <v>27</v>
      </c>
      <c r="B41" s="168" t="s">
        <v>156</v>
      </c>
      <c r="C41" s="203" t="s">
        <v>157</v>
      </c>
      <c r="D41" s="170" t="s">
        <v>104</v>
      </c>
      <c r="E41" s="173">
        <v>18</v>
      </c>
      <c r="F41" s="177"/>
      <c r="G41" s="178">
        <f t="shared" si="7"/>
        <v>0</v>
      </c>
      <c r="H41" s="177"/>
      <c r="I41" s="178">
        <f t="shared" si="8"/>
        <v>0</v>
      </c>
      <c r="J41" s="177"/>
      <c r="K41" s="178">
        <f t="shared" si="9"/>
        <v>0</v>
      </c>
      <c r="L41" s="178">
        <v>21</v>
      </c>
      <c r="M41" s="178">
        <f t="shared" si="10"/>
        <v>0</v>
      </c>
      <c r="N41" s="178">
        <v>9.0000000000000006E-5</v>
      </c>
      <c r="O41" s="178">
        <f t="shared" si="11"/>
        <v>0</v>
      </c>
      <c r="P41" s="178">
        <v>0</v>
      </c>
      <c r="Q41" s="178">
        <f t="shared" si="12"/>
        <v>0</v>
      </c>
      <c r="R41" s="178"/>
      <c r="S41" s="178"/>
      <c r="T41" s="179">
        <v>0.39017000000000002</v>
      </c>
      <c r="U41" s="178">
        <f t="shared" si="13"/>
        <v>7.02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96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>
        <v>28</v>
      </c>
      <c r="B42" s="168" t="s">
        <v>158</v>
      </c>
      <c r="C42" s="203" t="s">
        <v>159</v>
      </c>
      <c r="D42" s="170" t="s">
        <v>104</v>
      </c>
      <c r="E42" s="173">
        <v>18</v>
      </c>
      <c r="F42" s="177"/>
      <c r="G42" s="178">
        <f t="shared" si="7"/>
        <v>0</v>
      </c>
      <c r="H42" s="177"/>
      <c r="I42" s="178">
        <f t="shared" si="8"/>
        <v>0</v>
      </c>
      <c r="J42" s="177"/>
      <c r="K42" s="178">
        <f t="shared" si="9"/>
        <v>0</v>
      </c>
      <c r="L42" s="178">
        <v>21</v>
      </c>
      <c r="M42" s="178">
        <f t="shared" si="10"/>
        <v>0</v>
      </c>
      <c r="N42" s="178">
        <v>0</v>
      </c>
      <c r="O42" s="178">
        <f t="shared" si="11"/>
        <v>0</v>
      </c>
      <c r="P42" s="178">
        <v>0</v>
      </c>
      <c r="Q42" s="178">
        <f t="shared" si="12"/>
        <v>0</v>
      </c>
      <c r="R42" s="178"/>
      <c r="S42" s="178"/>
      <c r="T42" s="179">
        <v>0.224</v>
      </c>
      <c r="U42" s="178">
        <f t="shared" si="13"/>
        <v>4.03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96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29</v>
      </c>
      <c r="B43" s="168" t="s">
        <v>160</v>
      </c>
      <c r="C43" s="203" t="s">
        <v>161</v>
      </c>
      <c r="D43" s="170" t="s">
        <v>104</v>
      </c>
      <c r="E43" s="173">
        <v>18</v>
      </c>
      <c r="F43" s="177"/>
      <c r="G43" s="178">
        <f t="shared" si="7"/>
        <v>0</v>
      </c>
      <c r="H43" s="177"/>
      <c r="I43" s="178">
        <f t="shared" si="8"/>
        <v>0</v>
      </c>
      <c r="J43" s="177"/>
      <c r="K43" s="178">
        <f t="shared" si="9"/>
        <v>0</v>
      </c>
      <c r="L43" s="178">
        <v>21</v>
      </c>
      <c r="M43" s="178">
        <f t="shared" si="10"/>
        <v>0</v>
      </c>
      <c r="N43" s="178">
        <v>5.0000000000000002E-5</v>
      </c>
      <c r="O43" s="178">
        <f t="shared" si="11"/>
        <v>0</v>
      </c>
      <c r="P43" s="178">
        <v>0</v>
      </c>
      <c r="Q43" s="178">
        <f t="shared" si="12"/>
        <v>0</v>
      </c>
      <c r="R43" s="178"/>
      <c r="S43" s="178"/>
      <c r="T43" s="179">
        <v>0</v>
      </c>
      <c r="U43" s="178">
        <f t="shared" si="13"/>
        <v>0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101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91">
        <v>30</v>
      </c>
      <c r="B44" s="192" t="s">
        <v>162</v>
      </c>
      <c r="C44" s="206" t="s">
        <v>163</v>
      </c>
      <c r="D44" s="193" t="s">
        <v>104</v>
      </c>
      <c r="E44" s="194">
        <v>18</v>
      </c>
      <c r="F44" s="195"/>
      <c r="G44" s="196">
        <f t="shared" si="7"/>
        <v>0</v>
      </c>
      <c r="H44" s="195"/>
      <c r="I44" s="196">
        <f t="shared" si="8"/>
        <v>0</v>
      </c>
      <c r="J44" s="195"/>
      <c r="K44" s="196">
        <f t="shared" si="9"/>
        <v>0</v>
      </c>
      <c r="L44" s="196">
        <v>21</v>
      </c>
      <c r="M44" s="196">
        <f t="shared" si="10"/>
        <v>0</v>
      </c>
      <c r="N44" s="196">
        <v>4.0000000000000003E-5</v>
      </c>
      <c r="O44" s="196">
        <f t="shared" si="11"/>
        <v>0</v>
      </c>
      <c r="P44" s="196">
        <v>0</v>
      </c>
      <c r="Q44" s="196">
        <f t="shared" si="12"/>
        <v>0</v>
      </c>
      <c r="R44" s="196"/>
      <c r="S44" s="196"/>
      <c r="T44" s="197">
        <v>0</v>
      </c>
      <c r="U44" s="196">
        <f t="shared" si="13"/>
        <v>0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101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x14ac:dyDescent="0.2">
      <c r="A45" s="6"/>
      <c r="B45" s="7" t="s">
        <v>164</v>
      </c>
      <c r="C45" s="207" t="s">
        <v>164</v>
      </c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C45">
        <v>15</v>
      </c>
      <c r="AD45">
        <v>21</v>
      </c>
    </row>
    <row r="46" spans="1:60" x14ac:dyDescent="0.2">
      <c r="A46" s="198"/>
      <c r="B46" s="199">
        <v>26</v>
      </c>
      <c r="C46" s="208" t="s">
        <v>164</v>
      </c>
      <c r="D46" s="200"/>
      <c r="E46" s="201"/>
      <c r="F46" s="201"/>
      <c r="G46" s="202">
        <f>G8+G14+G18+G26+G32</f>
        <v>0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f>SUMIF(L7:L44,AC45,G7:G44)</f>
        <v>0</v>
      </c>
      <c r="AD46">
        <f>SUMIF(L7:L44,AD45,G7:G44)</f>
        <v>0</v>
      </c>
      <c r="AE46" t="s">
        <v>165</v>
      </c>
    </row>
    <row r="47" spans="1:60" x14ac:dyDescent="0.2">
      <c r="A47" s="6"/>
      <c r="B47" s="7" t="s">
        <v>164</v>
      </c>
      <c r="C47" s="207" t="s">
        <v>164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6"/>
      <c r="B48" s="7" t="s">
        <v>164</v>
      </c>
      <c r="C48" s="207" t="s">
        <v>164</v>
      </c>
      <c r="D48" s="9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75">
        <v>33</v>
      </c>
      <c r="B49" s="275"/>
      <c r="C49" s="276"/>
      <c r="D49" s="9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256"/>
      <c r="B50" s="257"/>
      <c r="C50" s="258"/>
      <c r="D50" s="257"/>
      <c r="E50" s="257"/>
      <c r="F50" s="257"/>
      <c r="G50" s="259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E50" t="s">
        <v>166</v>
      </c>
    </row>
    <row r="51" spans="1:31" x14ac:dyDescent="0.2">
      <c r="A51" s="260"/>
      <c r="B51" s="261"/>
      <c r="C51" s="262"/>
      <c r="D51" s="261"/>
      <c r="E51" s="261"/>
      <c r="F51" s="261"/>
      <c r="G51" s="263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60"/>
      <c r="B52" s="261"/>
      <c r="C52" s="262"/>
      <c r="D52" s="261"/>
      <c r="E52" s="261"/>
      <c r="F52" s="261"/>
      <c r="G52" s="263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60"/>
      <c r="B53" s="261"/>
      <c r="C53" s="262"/>
      <c r="D53" s="261"/>
      <c r="E53" s="261"/>
      <c r="F53" s="261"/>
      <c r="G53" s="263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264"/>
      <c r="B54" s="265"/>
      <c r="C54" s="266"/>
      <c r="D54" s="265"/>
      <c r="E54" s="265"/>
      <c r="F54" s="265"/>
      <c r="G54" s="267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6"/>
      <c r="B55" s="7" t="s">
        <v>164</v>
      </c>
      <c r="C55" s="207" t="s">
        <v>164</v>
      </c>
      <c r="D55" s="9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C56" s="209"/>
      <c r="D56" s="150"/>
      <c r="AE56" t="s">
        <v>167</v>
      </c>
    </row>
    <row r="57" spans="1:31" x14ac:dyDescent="0.2">
      <c r="D57" s="150"/>
    </row>
    <row r="58" spans="1:31" x14ac:dyDescent="0.2">
      <c r="D58" s="150"/>
    </row>
    <row r="59" spans="1:31" x14ac:dyDescent="0.2">
      <c r="D59" s="150"/>
    </row>
    <row r="60" spans="1:31" x14ac:dyDescent="0.2">
      <c r="D60" s="150"/>
    </row>
    <row r="61" spans="1:31" x14ac:dyDescent="0.2">
      <c r="D61" s="150"/>
    </row>
    <row r="62" spans="1:31" x14ac:dyDescent="0.2">
      <c r="D62" s="150"/>
    </row>
    <row r="63" spans="1:31" x14ac:dyDescent="0.2">
      <c r="D63" s="150"/>
    </row>
    <row r="64" spans="1:31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6">
    <mergeCell ref="A50:G54"/>
    <mergeCell ref="A1:G1"/>
    <mergeCell ref="C2:G2"/>
    <mergeCell ref="C3:G3"/>
    <mergeCell ref="C4:G4"/>
    <mergeCell ref="A49:C49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Švadlenkovi</dc:creator>
  <cp:lastModifiedBy>Marie Plechačová</cp:lastModifiedBy>
  <cp:lastPrinted>2014-02-28T09:52:57Z</cp:lastPrinted>
  <dcterms:created xsi:type="dcterms:W3CDTF">2009-04-08T07:15:50Z</dcterms:created>
  <dcterms:modified xsi:type="dcterms:W3CDTF">2018-05-09T11:18:31Z</dcterms:modified>
</cp:coreProperties>
</file>