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echacova\AppData\Local\Microsoft\Windows\INetCache\Content.Outlook\1OSP4YCW\"/>
    </mc:Choice>
  </mc:AlternateContent>
  <bookViews>
    <workbookView xWindow="0" yWindow="0" windowWidth="24000" windowHeight="9135" activeTab="3"/>
  </bookViews>
  <sheets>
    <sheet name="Rekapitulace stavby" sheetId="1" r:id="rId1"/>
    <sheet name="01 - stavební úpravy" sheetId="2" r:id="rId2"/>
    <sheet name="02 - úprava elektroinstalace" sheetId="3" r:id="rId3"/>
    <sheet name="Pokyny pro vyplnění" sheetId="4" r:id="rId4"/>
  </sheets>
  <definedNames>
    <definedName name="_xlnm._FilterDatabase" localSheetId="1" hidden="1">'01 - stavební úpravy'!$C$82:$K$131</definedName>
    <definedName name="_xlnm._FilterDatabase" localSheetId="2" hidden="1">'02 - úprava elektroinstalace'!$C$81:$K$114</definedName>
    <definedName name="_xlnm.Print_Titles" localSheetId="1">'01 - stavební úpravy'!$82:$82</definedName>
    <definedName name="_xlnm.Print_Titles" localSheetId="2">'02 - úprava elektroinstalace'!$81:$81</definedName>
    <definedName name="_xlnm.Print_Titles" localSheetId="0">'Rekapitulace stavby'!$49:$49</definedName>
    <definedName name="_xlnm.Print_Area" localSheetId="1">'01 - stavební úpravy'!$C$4:$J$36,'01 - stavební úpravy'!$C$42:$J$64,'01 - stavební úpravy'!$C$70:$K$131</definedName>
    <definedName name="_xlnm.Print_Area" localSheetId="2">'02 - úprava elektroinstalace'!$C$4:$J$36,'02 - úprava elektroinstalace'!$C$42:$J$63,'02 - úprava elektroinstalace'!$C$69:$K$114</definedName>
    <definedName name="_xlnm.Print_Area" localSheetId="3">'Pokyny pro vyplnění'!$B$2:$K$69,'Pokyny pro vyplnění'!$B$72:$K$116,'Pokyny pro vyplnění'!$B$119:$K$188,'Pokyny pro vyplnění'!$B$196:$K$216</definedName>
    <definedName name="_xlnm.Print_Area" localSheetId="0">'Rekapitulace stavby'!$D$4:$AO$33,'Rekapitulace stavby'!$C$39:$AQ$54</definedName>
  </definedNames>
  <calcPr calcId="152511"/>
</workbook>
</file>

<file path=xl/calcChain.xml><?xml version="1.0" encoding="utf-8"?>
<calcChain xmlns="http://schemas.openxmlformats.org/spreadsheetml/2006/main">
  <c r="AY53" i="1" l="1"/>
  <c r="AX53" i="1"/>
  <c r="BI114" i="3"/>
  <c r="BH114" i="3"/>
  <c r="BG114" i="3"/>
  <c r="BF114" i="3"/>
  <c r="T114" i="3"/>
  <c r="R114" i="3"/>
  <c r="R111" i="3" s="1"/>
  <c r="P114" i="3"/>
  <c r="BK114" i="3"/>
  <c r="J114" i="3"/>
  <c r="BE114" i="3"/>
  <c r="BI113" i="3"/>
  <c r="BH113" i="3"/>
  <c r="BG113" i="3"/>
  <c r="BF113" i="3"/>
  <c r="T113" i="3"/>
  <c r="R113" i="3"/>
  <c r="P113" i="3"/>
  <c r="BK113" i="3"/>
  <c r="BK111" i="3" s="1"/>
  <c r="J111" i="3" s="1"/>
  <c r="J62" i="3" s="1"/>
  <c r="J113" i="3"/>
  <c r="BE113" i="3"/>
  <c r="BI112" i="3"/>
  <c r="BH112" i="3"/>
  <c r="BG112" i="3"/>
  <c r="BF112" i="3"/>
  <c r="T112" i="3"/>
  <c r="T111" i="3"/>
  <c r="R112" i="3"/>
  <c r="P112" i="3"/>
  <c r="P111" i="3"/>
  <c r="BK112" i="3"/>
  <c r="J112" i="3"/>
  <c r="BE112" i="3" s="1"/>
  <c r="BI110" i="3"/>
  <c r="BH110" i="3"/>
  <c r="BG110" i="3"/>
  <c r="BF110" i="3"/>
  <c r="T110" i="3"/>
  <c r="R110" i="3"/>
  <c r="P110" i="3"/>
  <c r="BK110" i="3"/>
  <c r="J110" i="3"/>
  <c r="BE110" i="3"/>
  <c r="BI108" i="3"/>
  <c r="BH108" i="3"/>
  <c r="BG108" i="3"/>
  <c r="BF108" i="3"/>
  <c r="T108" i="3"/>
  <c r="R108" i="3"/>
  <c r="P108" i="3"/>
  <c r="BK108" i="3"/>
  <c r="J108" i="3"/>
  <c r="BE108" i="3"/>
  <c r="BI107" i="3"/>
  <c r="BH107" i="3"/>
  <c r="BG107" i="3"/>
  <c r="BF107" i="3"/>
  <c r="T107" i="3"/>
  <c r="R107" i="3"/>
  <c r="P107" i="3"/>
  <c r="BK107" i="3"/>
  <c r="J107" i="3"/>
  <c r="BE107" i="3"/>
  <c r="BI106" i="3"/>
  <c r="BH106" i="3"/>
  <c r="BG106" i="3"/>
  <c r="BF106" i="3"/>
  <c r="T106" i="3"/>
  <c r="R106" i="3"/>
  <c r="P106" i="3"/>
  <c r="BK106" i="3"/>
  <c r="J106" i="3"/>
  <c r="BE106" i="3"/>
  <c r="BI105" i="3"/>
  <c r="BH105" i="3"/>
  <c r="BG105" i="3"/>
  <c r="BF105" i="3"/>
  <c r="T105" i="3"/>
  <c r="R105" i="3"/>
  <c r="P105" i="3"/>
  <c r="BK105" i="3"/>
  <c r="J105" i="3"/>
  <c r="BE105" i="3"/>
  <c r="BI104" i="3"/>
  <c r="BH104" i="3"/>
  <c r="BG104" i="3"/>
  <c r="BF104" i="3"/>
  <c r="T104" i="3"/>
  <c r="R104" i="3"/>
  <c r="P104" i="3"/>
  <c r="BK104" i="3"/>
  <c r="J104" i="3"/>
  <c r="BE104" i="3"/>
  <c r="BI103" i="3"/>
  <c r="BH103" i="3"/>
  <c r="BG103" i="3"/>
  <c r="BF103" i="3"/>
  <c r="T103" i="3"/>
  <c r="R103" i="3"/>
  <c r="P103" i="3"/>
  <c r="BK103" i="3"/>
  <c r="J103" i="3"/>
  <c r="BE103" i="3"/>
  <c r="BI102" i="3"/>
  <c r="BH102" i="3"/>
  <c r="BG102" i="3"/>
  <c r="BF102" i="3"/>
  <c r="T102" i="3"/>
  <c r="T101" i="3"/>
  <c r="T100" i="3" s="1"/>
  <c r="T82" i="3" s="1"/>
  <c r="R102" i="3"/>
  <c r="R101" i="3" s="1"/>
  <c r="P102" i="3"/>
  <c r="P101" i="3"/>
  <c r="P100" i="3" s="1"/>
  <c r="P82" i="3" s="1"/>
  <c r="AU53" i="1" s="1"/>
  <c r="BK102" i="3"/>
  <c r="BK101" i="3" s="1"/>
  <c r="J102" i="3"/>
  <c r="BE102" i="3"/>
  <c r="BI99" i="3"/>
  <c r="BH99" i="3"/>
  <c r="BG99" i="3"/>
  <c r="BF99" i="3"/>
  <c r="T99" i="3"/>
  <c r="T98" i="3"/>
  <c r="R99" i="3"/>
  <c r="R98" i="3"/>
  <c r="P99" i="3"/>
  <c r="P98" i="3"/>
  <c r="BK99" i="3"/>
  <c r="BK98" i="3"/>
  <c r="J98" i="3" s="1"/>
  <c r="J59" i="3" s="1"/>
  <c r="J99" i="3"/>
  <c r="BE99" i="3" s="1"/>
  <c r="BI96" i="3"/>
  <c r="BH96" i="3"/>
  <c r="BG96" i="3"/>
  <c r="BF96" i="3"/>
  <c r="T96" i="3"/>
  <c r="T95" i="3"/>
  <c r="T94" i="3" s="1"/>
  <c r="R96" i="3"/>
  <c r="R95" i="3" s="1"/>
  <c r="R94" i="3" s="1"/>
  <c r="P96" i="3"/>
  <c r="P95" i="3"/>
  <c r="P94" i="3" s="1"/>
  <c r="BK96" i="3"/>
  <c r="BK95" i="3" s="1"/>
  <c r="J96" i="3"/>
  <c r="BE96" i="3"/>
  <c r="BI93" i="3"/>
  <c r="BH93" i="3"/>
  <c r="BG93" i="3"/>
  <c r="BF93" i="3"/>
  <c r="T93" i="3"/>
  <c r="R93" i="3"/>
  <c r="P93" i="3"/>
  <c r="BK93" i="3"/>
  <c r="J93" i="3"/>
  <c r="BE93" i="3"/>
  <c r="BI92" i="3"/>
  <c r="BH92" i="3"/>
  <c r="BG92" i="3"/>
  <c r="BF92" i="3"/>
  <c r="T92" i="3"/>
  <c r="R92" i="3"/>
  <c r="P92" i="3"/>
  <c r="BK92" i="3"/>
  <c r="J92" i="3"/>
  <c r="BE92" i="3"/>
  <c r="BI91" i="3"/>
  <c r="BH91" i="3"/>
  <c r="BG91" i="3"/>
  <c r="BF91" i="3"/>
  <c r="T91" i="3"/>
  <c r="R91" i="3"/>
  <c r="P91" i="3"/>
  <c r="BK91" i="3"/>
  <c r="J91" i="3"/>
  <c r="BE91" i="3"/>
  <c r="BI90" i="3"/>
  <c r="BH90" i="3"/>
  <c r="BG90" i="3"/>
  <c r="BF90" i="3"/>
  <c r="T90" i="3"/>
  <c r="R90" i="3"/>
  <c r="P90" i="3"/>
  <c r="BK90" i="3"/>
  <c r="J90" i="3"/>
  <c r="BE90" i="3"/>
  <c r="BI89" i="3"/>
  <c r="BH89" i="3"/>
  <c r="BG89" i="3"/>
  <c r="BF89" i="3"/>
  <c r="T89" i="3"/>
  <c r="R89" i="3"/>
  <c r="P89" i="3"/>
  <c r="BK89" i="3"/>
  <c r="J89" i="3"/>
  <c r="BE89" i="3"/>
  <c r="BI88" i="3"/>
  <c r="BH88" i="3"/>
  <c r="BG88" i="3"/>
  <c r="BF88" i="3"/>
  <c r="T88" i="3"/>
  <c r="R88" i="3"/>
  <c r="P88" i="3"/>
  <c r="BK88" i="3"/>
  <c r="J88" i="3"/>
  <c r="BE88" i="3"/>
  <c r="BI87" i="3"/>
  <c r="BH87" i="3"/>
  <c r="BG87" i="3"/>
  <c r="BF87" i="3"/>
  <c r="T87" i="3"/>
  <c r="R87" i="3"/>
  <c r="P87" i="3"/>
  <c r="BK87" i="3"/>
  <c r="J87" i="3"/>
  <c r="BE87" i="3"/>
  <c r="BI86" i="3"/>
  <c r="BH86" i="3"/>
  <c r="BG86" i="3"/>
  <c r="BF86" i="3"/>
  <c r="T86" i="3"/>
  <c r="R86" i="3"/>
  <c r="P86" i="3"/>
  <c r="BK86" i="3"/>
  <c r="J86" i="3"/>
  <c r="BE86" i="3"/>
  <c r="BI85" i="3"/>
  <c r="BH85" i="3"/>
  <c r="BG85" i="3"/>
  <c r="BF85" i="3"/>
  <c r="T85" i="3"/>
  <c r="R85" i="3"/>
  <c r="P85" i="3"/>
  <c r="BK85" i="3"/>
  <c r="J85" i="3"/>
  <c r="BE85" i="3"/>
  <c r="BI84" i="3"/>
  <c r="BH84" i="3"/>
  <c r="BG84" i="3"/>
  <c r="BF84" i="3"/>
  <c r="T84" i="3"/>
  <c r="R84" i="3"/>
  <c r="P84" i="3"/>
  <c r="BK84" i="3"/>
  <c r="J84" i="3"/>
  <c r="BE84" i="3"/>
  <c r="BI83" i="3"/>
  <c r="F34" i="3"/>
  <c r="BD53" i="1" s="1"/>
  <c r="BH83" i="3"/>
  <c r="F33" i="3" s="1"/>
  <c r="BC53" i="1" s="1"/>
  <c r="BG83" i="3"/>
  <c r="F32" i="3"/>
  <c r="BB53" i="1" s="1"/>
  <c r="BF83" i="3"/>
  <c r="F31" i="3" s="1"/>
  <c r="BA53" i="1" s="1"/>
  <c r="T83" i="3"/>
  <c r="R83" i="3"/>
  <c r="P83" i="3"/>
  <c r="BK83" i="3"/>
  <c r="J83" i="3"/>
  <c r="BE83" i="3" s="1"/>
  <c r="F76" i="3"/>
  <c r="E74" i="3"/>
  <c r="F49" i="3"/>
  <c r="E47" i="3"/>
  <c r="J21" i="3"/>
  <c r="E21" i="3"/>
  <c r="J78" i="3" s="1"/>
  <c r="J20" i="3"/>
  <c r="J18" i="3"/>
  <c r="E18" i="3"/>
  <c r="F79" i="3" s="1"/>
  <c r="F52" i="3"/>
  <c r="J17" i="3"/>
  <c r="J15" i="3"/>
  <c r="E15" i="3"/>
  <c r="F78" i="3"/>
  <c r="F51" i="3"/>
  <c r="J14" i="3"/>
  <c r="J12" i="3"/>
  <c r="J76" i="3"/>
  <c r="J49" i="3"/>
  <c r="E7" i="3"/>
  <c r="E72" i="3"/>
  <c r="E45" i="3"/>
  <c r="AY52" i="1"/>
  <c r="AX52" i="1"/>
  <c r="BI131" i="2"/>
  <c r="BH131" i="2"/>
  <c r="BG131" i="2"/>
  <c r="BF131" i="2"/>
  <c r="T131" i="2"/>
  <c r="R131" i="2"/>
  <c r="P131" i="2"/>
  <c r="BK131" i="2"/>
  <c r="J131" i="2"/>
  <c r="BE131" i="2"/>
  <c r="BI130" i="2"/>
  <c r="BH130" i="2"/>
  <c r="BG130" i="2"/>
  <c r="BF130" i="2"/>
  <c r="T130" i="2"/>
  <c r="R130" i="2"/>
  <c r="P130" i="2"/>
  <c r="BK130" i="2"/>
  <c r="J130" i="2"/>
  <c r="BE130" i="2" s="1"/>
  <c r="BI129" i="2"/>
  <c r="BH129" i="2"/>
  <c r="BG129" i="2"/>
  <c r="BF129" i="2"/>
  <c r="T129" i="2"/>
  <c r="R129" i="2"/>
  <c r="P129" i="2"/>
  <c r="BK129" i="2"/>
  <c r="J129" i="2"/>
  <c r="BE129" i="2"/>
  <c r="BI127" i="2"/>
  <c r="BH127" i="2"/>
  <c r="BG127" i="2"/>
  <c r="BF127" i="2"/>
  <c r="T127" i="2"/>
  <c r="T126" i="2" s="1"/>
  <c r="R127" i="2"/>
  <c r="R126" i="2"/>
  <c r="P127" i="2"/>
  <c r="P126" i="2" s="1"/>
  <c r="BK127" i="2"/>
  <c r="BK126" i="2"/>
  <c r="J126" i="2"/>
  <c r="J63" i="2" s="1"/>
  <c r="J127" i="2"/>
  <c r="BE127" i="2"/>
  <c r="BI125" i="2"/>
  <c r="BH125" i="2"/>
  <c r="BG125" i="2"/>
  <c r="BF125" i="2"/>
  <c r="T125" i="2"/>
  <c r="R125" i="2"/>
  <c r="P125" i="2"/>
  <c r="BK125" i="2"/>
  <c r="J125" i="2"/>
  <c r="BE125" i="2" s="1"/>
  <c r="BI123" i="2"/>
  <c r="BH123" i="2"/>
  <c r="BG123" i="2"/>
  <c r="BF123" i="2"/>
  <c r="T123" i="2"/>
  <c r="R123" i="2"/>
  <c r="P123" i="2"/>
  <c r="BK123" i="2"/>
  <c r="J123" i="2"/>
  <c r="BE123" i="2"/>
  <c r="BI121" i="2"/>
  <c r="BH121" i="2"/>
  <c r="BG121" i="2"/>
  <c r="BF121" i="2"/>
  <c r="T121" i="2"/>
  <c r="T118" i="2" s="1"/>
  <c r="T117" i="2" s="1"/>
  <c r="R121" i="2"/>
  <c r="P121" i="2"/>
  <c r="BK121" i="2"/>
  <c r="J121" i="2"/>
  <c r="BE121" i="2" s="1"/>
  <c r="BI119" i="2"/>
  <c r="BH119" i="2"/>
  <c r="BG119" i="2"/>
  <c r="BF119" i="2"/>
  <c r="T119" i="2"/>
  <c r="R119" i="2"/>
  <c r="R118" i="2" s="1"/>
  <c r="R117" i="2" s="1"/>
  <c r="P119" i="2"/>
  <c r="P118" i="2" s="1"/>
  <c r="P117" i="2" s="1"/>
  <c r="BK119" i="2"/>
  <c r="BK118" i="2"/>
  <c r="J118" i="2" s="1"/>
  <c r="J62" i="2" s="1"/>
  <c r="J119" i="2"/>
  <c r="BE119" i="2" s="1"/>
  <c r="BI115" i="2"/>
  <c r="BH115" i="2"/>
  <c r="BG115" i="2"/>
  <c r="BF115" i="2"/>
  <c r="T115" i="2"/>
  <c r="R115" i="2"/>
  <c r="P115" i="2"/>
  <c r="BK115" i="2"/>
  <c r="J115" i="2"/>
  <c r="BE115" i="2" s="1"/>
  <c r="BI113" i="2"/>
  <c r="BH113" i="2"/>
  <c r="BG113" i="2"/>
  <c r="BF113" i="2"/>
  <c r="T113" i="2"/>
  <c r="R113" i="2"/>
  <c r="P113" i="2"/>
  <c r="BK113" i="2"/>
  <c r="J113" i="2"/>
  <c r="BE113" i="2"/>
  <c r="BI110" i="2"/>
  <c r="BH110" i="2"/>
  <c r="BG110" i="2"/>
  <c r="BF110" i="2"/>
  <c r="T110" i="2"/>
  <c r="T109" i="2" s="1"/>
  <c r="R110" i="2"/>
  <c r="R109" i="2"/>
  <c r="P110" i="2"/>
  <c r="P109" i="2" s="1"/>
  <c r="BK110" i="2"/>
  <c r="BK109" i="2"/>
  <c r="J109" i="2"/>
  <c r="J60" i="2" s="1"/>
  <c r="J110" i="2"/>
  <c r="BE110" i="2"/>
  <c r="BI108" i="2"/>
  <c r="BH108" i="2"/>
  <c r="BG108" i="2"/>
  <c r="BF108" i="2"/>
  <c r="T108" i="2"/>
  <c r="R108" i="2"/>
  <c r="P108" i="2"/>
  <c r="BK108" i="2"/>
  <c r="J108" i="2"/>
  <c r="BE108" i="2" s="1"/>
  <c r="BI107" i="2"/>
  <c r="BH107" i="2"/>
  <c r="BG107" i="2"/>
  <c r="BF107" i="2"/>
  <c r="T107" i="2"/>
  <c r="R107" i="2"/>
  <c r="P107" i="2"/>
  <c r="BK107" i="2"/>
  <c r="J107" i="2"/>
  <c r="BE107" i="2"/>
  <c r="BI105" i="2"/>
  <c r="BH105" i="2"/>
  <c r="BG105" i="2"/>
  <c r="BF105" i="2"/>
  <c r="T105" i="2"/>
  <c r="R105" i="2"/>
  <c r="P105" i="2"/>
  <c r="BK105" i="2"/>
  <c r="J105" i="2"/>
  <c r="BE105" i="2" s="1"/>
  <c r="BI103" i="2"/>
  <c r="BH103" i="2"/>
  <c r="BG103" i="2"/>
  <c r="BF103" i="2"/>
  <c r="T103" i="2"/>
  <c r="R103" i="2"/>
  <c r="P103" i="2"/>
  <c r="P99" i="2" s="1"/>
  <c r="BK103" i="2"/>
  <c r="J103" i="2"/>
  <c r="BE103" i="2"/>
  <c r="BI102" i="2"/>
  <c r="BH102" i="2"/>
  <c r="BG102" i="2"/>
  <c r="BF102" i="2"/>
  <c r="T102" i="2"/>
  <c r="T99" i="2" s="1"/>
  <c r="R102" i="2"/>
  <c r="P102" i="2"/>
  <c r="BK102" i="2"/>
  <c r="J102" i="2"/>
  <c r="BE102" i="2" s="1"/>
  <c r="BI100" i="2"/>
  <c r="BH100" i="2"/>
  <c r="BG100" i="2"/>
  <c r="BF100" i="2"/>
  <c r="T100" i="2"/>
  <c r="R100" i="2"/>
  <c r="R99" i="2" s="1"/>
  <c r="P100" i="2"/>
  <c r="BK100" i="2"/>
  <c r="BK99" i="2" s="1"/>
  <c r="J99" i="2" s="1"/>
  <c r="J59" i="2" s="1"/>
  <c r="J100" i="2"/>
  <c r="BE100" i="2"/>
  <c r="BI96" i="2"/>
  <c r="BH96" i="2"/>
  <c r="BG96" i="2"/>
  <c r="BF96" i="2"/>
  <c r="T96" i="2"/>
  <c r="R96" i="2"/>
  <c r="P96" i="2"/>
  <c r="P93" i="2" s="1"/>
  <c r="P92" i="2" s="1"/>
  <c r="BK96" i="2"/>
  <c r="J96" i="2"/>
  <c r="BE96" i="2"/>
  <c r="BI94" i="2"/>
  <c r="BH94" i="2"/>
  <c r="BG94" i="2"/>
  <c r="BF94" i="2"/>
  <c r="T94" i="2"/>
  <c r="T93" i="2" s="1"/>
  <c r="T92" i="2" s="1"/>
  <c r="R94" i="2"/>
  <c r="R93" i="2"/>
  <c r="P94" i="2"/>
  <c r="BK94" i="2"/>
  <c r="BK93" i="2" s="1"/>
  <c r="J94" i="2"/>
  <c r="BE94" i="2"/>
  <c r="BI90" i="2"/>
  <c r="BH90" i="2"/>
  <c r="BG90" i="2"/>
  <c r="BF90" i="2"/>
  <c r="T90" i="2"/>
  <c r="R90" i="2"/>
  <c r="P90" i="2"/>
  <c r="BK90" i="2"/>
  <c r="J90" i="2"/>
  <c r="BE90" i="2"/>
  <c r="BI88" i="2"/>
  <c r="BH88" i="2"/>
  <c r="BG88" i="2"/>
  <c r="BF88" i="2"/>
  <c r="T88" i="2"/>
  <c r="R88" i="2"/>
  <c r="P88" i="2"/>
  <c r="BK88" i="2"/>
  <c r="J88" i="2"/>
  <c r="BE88" i="2" s="1"/>
  <c r="BI87" i="2"/>
  <c r="BH87" i="2"/>
  <c r="BG87" i="2"/>
  <c r="BF87" i="2"/>
  <c r="T87" i="2"/>
  <c r="R87" i="2"/>
  <c r="P87" i="2"/>
  <c r="BK87" i="2"/>
  <c r="J87" i="2"/>
  <c r="BE87" i="2"/>
  <c r="BI86" i="2"/>
  <c r="F34" i="2" s="1"/>
  <c r="BD52" i="1" s="1"/>
  <c r="BD51" i="1" s="1"/>
  <c r="W30" i="1" s="1"/>
  <c r="BH86" i="2"/>
  <c r="BG86" i="2"/>
  <c r="BF86" i="2"/>
  <c r="T86" i="2"/>
  <c r="R86" i="2"/>
  <c r="P86" i="2"/>
  <c r="BK86" i="2"/>
  <c r="J86" i="2"/>
  <c r="BE86" i="2" s="1"/>
  <c r="BI84" i="2"/>
  <c r="BH84" i="2"/>
  <c r="F33" i="2" s="1"/>
  <c r="BC52" i="1" s="1"/>
  <c r="BC51" i="1" s="1"/>
  <c r="BG84" i="2"/>
  <c r="F32" i="2" s="1"/>
  <c r="BB52" i="1" s="1"/>
  <c r="BB51" i="1" s="1"/>
  <c r="BF84" i="2"/>
  <c r="F31" i="2" s="1"/>
  <c r="BA52" i="1" s="1"/>
  <c r="BA51" i="1" s="1"/>
  <c r="J31" i="2"/>
  <c r="AW52" i="1" s="1"/>
  <c r="T84" i="2"/>
  <c r="R84" i="2"/>
  <c r="P84" i="2"/>
  <c r="BK84" i="2"/>
  <c r="J84" i="2"/>
  <c r="BE84" i="2"/>
  <c r="F77" i="2"/>
  <c r="E75" i="2"/>
  <c r="F49" i="2"/>
  <c r="E47" i="2"/>
  <c r="J21" i="2"/>
  <c r="E21" i="2"/>
  <c r="J79" i="2" s="1"/>
  <c r="J51" i="2"/>
  <c r="J20" i="2"/>
  <c r="J18" i="2"/>
  <c r="E18" i="2"/>
  <c r="F80" i="2"/>
  <c r="F52" i="2"/>
  <c r="J17" i="2"/>
  <c r="J15" i="2"/>
  <c r="E15" i="2"/>
  <c r="F51" i="2" s="1"/>
  <c r="F79" i="2"/>
  <c r="J14" i="2"/>
  <c r="J12" i="2"/>
  <c r="J49" i="2" s="1"/>
  <c r="J77" i="2"/>
  <c r="E7" i="2"/>
  <c r="E73" i="2"/>
  <c r="E45" i="2"/>
  <c r="AS51" i="1"/>
  <c r="L47" i="1"/>
  <c r="AM46" i="1"/>
  <c r="L46" i="1"/>
  <c r="AM44" i="1"/>
  <c r="L44" i="1"/>
  <c r="L42" i="1"/>
  <c r="L41" i="1"/>
  <c r="F30" i="3" l="1"/>
  <c r="AZ53" i="1" s="1"/>
  <c r="J30" i="3"/>
  <c r="AV53" i="1" s="1"/>
  <c r="P83" i="2"/>
  <c r="AU52" i="1" s="1"/>
  <c r="AU51" i="1" s="1"/>
  <c r="J30" i="2"/>
  <c r="AV52" i="1" s="1"/>
  <c r="AT52" i="1" s="1"/>
  <c r="BK92" i="2"/>
  <c r="J92" i="2" s="1"/>
  <c r="J57" i="2" s="1"/>
  <c r="J93" i="2"/>
  <c r="J58" i="2" s="1"/>
  <c r="F30" i="2"/>
  <c r="AZ52" i="1" s="1"/>
  <c r="AZ51" i="1" s="1"/>
  <c r="W28" i="1"/>
  <c r="AX51" i="1"/>
  <c r="BK82" i="3"/>
  <c r="J82" i="3" s="1"/>
  <c r="J95" i="3"/>
  <c r="J58" i="3" s="1"/>
  <c r="BK94" i="3"/>
  <c r="J94" i="3" s="1"/>
  <c r="J57" i="3" s="1"/>
  <c r="R100" i="3"/>
  <c r="R82" i="3" s="1"/>
  <c r="AW51" i="1"/>
  <c r="AK27" i="1" s="1"/>
  <c r="W27" i="1"/>
  <c r="T83" i="2"/>
  <c r="W29" i="1"/>
  <c r="AY51" i="1"/>
  <c r="R92" i="2"/>
  <c r="R83" i="2" s="1"/>
  <c r="BK100" i="3"/>
  <c r="J100" i="3" s="1"/>
  <c r="J60" i="3" s="1"/>
  <c r="J101" i="3"/>
  <c r="J61" i="3" s="1"/>
  <c r="J31" i="3"/>
  <c r="AW53" i="1" s="1"/>
  <c r="BK117" i="2"/>
  <c r="J51" i="3"/>
  <c r="J56" i="3" l="1"/>
  <c r="J27" i="3"/>
  <c r="AT53" i="1"/>
  <c r="J117" i="2"/>
  <c r="J61" i="2" s="1"/>
  <c r="BK83" i="2"/>
  <c r="J83" i="2" s="1"/>
  <c r="W26" i="1"/>
  <c r="AV51" i="1"/>
  <c r="AT51" i="1" l="1"/>
  <c r="AK26" i="1"/>
  <c r="J36" i="3"/>
  <c r="AG53" i="1"/>
  <c r="AN53" i="1" s="1"/>
  <c r="J56" i="2"/>
  <c r="J27" i="2"/>
  <c r="AG52" i="1" l="1"/>
  <c r="J36" i="2"/>
  <c r="AN52" i="1" l="1"/>
  <c r="AG51" i="1"/>
  <c r="AK23" i="1" l="1"/>
  <c r="AK32" i="1" s="1"/>
  <c r="AN51" i="1"/>
</calcChain>
</file>

<file path=xl/sharedStrings.xml><?xml version="1.0" encoding="utf-8"?>
<sst xmlns="http://schemas.openxmlformats.org/spreadsheetml/2006/main" count="1729" uniqueCount="512">
  <si>
    <t>Export VZ</t>
  </si>
  <si>
    <t>List obsahuje:</t>
  </si>
  <si>
    <t>1) Rekapitulace stavby</t>
  </si>
  <si>
    <t>2) Rekapitulace objektů stavby a soupisů prací</t>
  </si>
  <si>
    <t>3.0</t>
  </si>
  <si>
    <t/>
  </si>
  <si>
    <t>False</t>
  </si>
  <si>
    <t>{fce4bf33-ecde-4116-a0eb-050b7cc5cbac}</t>
  </si>
  <si>
    <t>&gt;&gt;  skryté sloupce  &lt;&lt;</t>
  </si>
  <si>
    <t>0,01</t>
  </si>
  <si>
    <t>21</t>
  </si>
  <si>
    <t>15</t>
  </si>
  <si>
    <t>REKAPITULACE STAVBY</t>
  </si>
  <si>
    <t>v ---  níže se nacházejí doplnkové a pomocné údaje k sestavám  --- v</t>
  </si>
  <si>
    <t>Návod na vyplnění</t>
  </si>
  <si>
    <t>0,001</t>
  </si>
  <si>
    <t>Kód:</t>
  </si>
  <si>
    <t>Z190101</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</si>
  <si>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</si>
  <si>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</si>
  <si>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výměna vchodových dveří do vstupní budovy SPŠ Stavební Pardubice</t>
  </si>
  <si>
    <t>KSO:</t>
  </si>
  <si>
    <t>CC-CZ:</t>
  </si>
  <si>
    <t>Místo:</t>
  </si>
  <si>
    <t xml:space="preserve"> </t>
  </si>
  <si>
    <t>Datum:</t>
  </si>
  <si>
    <t>24.1.2019</t>
  </si>
  <si>
    <t>Zadavatel:</t>
  </si>
  <si>
    <t>IČ:</t>
  </si>
  <si>
    <t>DIČ:</t>
  </si>
  <si>
    <t>Uchazeč:</t>
  </si>
  <si>
    <t>Vyplň údaj</t>
  </si>
  <si>
    <t>Projektant:</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</si>
  <si>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</si>
  <si>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</si>
  <si>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</si>
  <si>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</si>
  <si>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</si>
  <si>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</si>
  <si>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</si>
  <si>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</si>
  <si>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</si>
  <si>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</si>
  <si>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</si>
  <si>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</si>
  <si>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</si>
  <si>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</si>
  <si>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</si>
  <si>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</si>
  <si>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</si>
  <si>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</si>
  <si>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</si>
  <si>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</si>
  <si>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</si>
  <si>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</si>
  <si>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</si>
  <si>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</si>
  <si>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</si>
  <si>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</si>
  <si>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</si>
  <si>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</si>
  <si>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</si>
  <si>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</si>
  <si>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</si>
  <si>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</si>
  <si>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</si>
  <si>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</si>
  <si>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</si>
  <si>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</si>
  <si>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</si>
  <si>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</si>
  <si>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</si>
  <si>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</si>
  <si>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</si>
  <si>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</si>
  <si>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stavební úpravy</t>
  </si>
  <si>
    <t>STA</t>
  </si>
  <si>
    <t>1</t>
  </si>
  <si>
    <t>{355506a6-60ed-4496-a357-dfe3dd243d74}</t>
  </si>
  <si>
    <t>2</t>
  </si>
  <si>
    <t>02</t>
  </si>
  <si>
    <t>úprava elektroinstalace</t>
  </si>
  <si>
    <t>{8a0d8648-49a4-4d80-ae0b-7acc213766ff}</t>
  </si>
  <si>
    <t>1) Krycí list soupisu</t>
  </si>
  <si>
    <t>2) Rekapitulace</t>
  </si>
  <si>
    <t>3) Soupis prací</t>
  </si>
  <si>
    <t>Zpět na list:</t>
  </si>
  <si>
    <t>Rekapitulace stavby</t>
  </si>
  <si>
    <t>KRYCÍ LIST SOUPISU</t>
  </si>
  <si>
    <t>Objekt:</t>
  </si>
  <si>
    <t>01 - stavební úpravy</t>
  </si>
  <si>
    <t>REKAPITULACE ČLENĚNÍ SOUPISU PRACÍ</t>
  </si>
  <si>
    <t>Kód dílu - Popis</t>
  </si>
  <si>
    <t>Cena celkem [CZK]</t>
  </si>
  <si>
    <t>Náklady soupisu celkem</t>
  </si>
  <si>
    <t>-1</t>
  </si>
  <si>
    <t>HSV - Práce a dodávky HSV</t>
  </si>
  <si>
    <t xml:space="preserve">    6 - Úpravy povrchů, podlahy a osazování výplní</t>
  </si>
  <si>
    <t xml:space="preserve">    9 - Ostatní konstrukce a práce, bourání</t>
  </si>
  <si>
    <t xml:space="preserve">    997 - Přesun sutě</t>
  </si>
  <si>
    <t>PSV - Práce a dodávky PSV</t>
  </si>
  <si>
    <t xml:space="preserve">    767 - Konstrukce zámečnické</t>
  </si>
  <si>
    <t xml:space="preserve">    771 - Podlahy z dlaždic</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</si>
  <si>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</si>
  <si>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</si>
  <si>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</si>
  <si>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</si>
  <si>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</si>
  <si>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</si>
  <si>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</si>
  <si>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</si>
  <si>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</si>
  <si>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</si>
  <si>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</si>
  <si>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</si>
  <si>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</si>
  <si>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</si>
  <si>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M</t>
  </si>
  <si>
    <t>R001</t>
  </si>
  <si>
    <t>Automatické posuvné vstupní dveře, včetně montáže</t>
  </si>
  <si>
    <t>komplet</t>
  </si>
  <si>
    <t>8</t>
  </si>
  <si>
    <t>ROZPOCET</t>
  </si>
  <si>
    <t>4</t>
  </si>
  <si>
    <t>558227095</t>
  </si>
  <si>
    <t>P</t>
  </si>
  <si>
    <t>Poznámka k položce:
celkový rozměr stavebního otvoru … 3 580 x 3 230 mm
hliníková profilace s PTM, typ MB70
zasklení: izolační – bezpečnostní, čiré, s označovacím pruhem pro šeroslepé (dle ČSN EN)
povrchová úprava: prášková barva odstínu dle vzorníku RAL
pohon: RECORD, typ STA20 – redundantní pohon pro ÚNIKOVÉ VÝCHODY
průchod: 1 600 x 2 200 mm
hliníková profilace křídel bez exterierové použití
funkce ovládacího panelu:
letní, zimní, jednosměrný provoz, úplné otevření, uzamčení (elektromagnet. zámek)
1pár aktivačních radarů s bezpečnostní funkcí dle ČSN EN 16005
možnost napojení na EPS, EZS, únikový systém (nadřazené funkce)
možnost aktivace kartovým/čipovým systémem (nadřazené funkce)
včetně baterie pro provoz při výpadku napájení.</t>
  </si>
  <si>
    <t>10</t>
  </si>
  <si>
    <t>286110580</t>
  </si>
  <si>
    <t>trubka odpadní tlumící zvuk bez hrdla, DN 50, d 52, 2000 mm</t>
  </si>
  <si>
    <t>kus</t>
  </si>
  <si>
    <t>CS ÚRS 2017 02</t>
  </si>
  <si>
    <t>32</t>
  </si>
  <si>
    <t>16</t>
  </si>
  <si>
    <t>-1176510680</t>
  </si>
  <si>
    <t>18</t>
  </si>
  <si>
    <t>631515080</t>
  </si>
  <si>
    <t>deska izolační minerální kontaktních fasád kolmé vlákno λ-0.041 tl. 50 mm</t>
  </si>
  <si>
    <t>m2</t>
  </si>
  <si>
    <t>-127838069</t>
  </si>
  <si>
    <t>26</t>
  </si>
  <si>
    <t>R003</t>
  </si>
  <si>
    <t>Dočišťovací rohož textilní, PVC+ polypropylenové vlákno, černá, včetně rámu pro zapuštění do podlahy - Al nebo FeZn L profily 15x30 vč. přípravy podkladu</t>
  </si>
  <si>
    <t>-539060956</t>
  </si>
  <si>
    <t>VV</t>
  </si>
  <si>
    <t>1,6*1,6</t>
  </si>
  <si>
    <t>27</t>
  </si>
  <si>
    <t>R004</t>
  </si>
  <si>
    <t>Kovová vstupní venkovní čistící rohož (rošt) 800 x 450mm (450mm po směru chůze), včetně spodní vany s integrovaným rámečkem a odtokem</t>
  </si>
  <si>
    <t>-1505352864</t>
  </si>
  <si>
    <t>Poznámka k položce:
výška rohože: 30mm
rozměr děr: 30 x 10mm
rozměr nosného pásku rohože: 30 x 2 mm (výška, tloušťka)
materiál rohože: žárově zinkovaná ocel
Spodní vana z polymerního betonu s integrovaným pozinkovaným ocelovým rámem. Ve středu vany odtokový otvor DN 100.</t>
  </si>
  <si>
    <t>HSV</t>
  </si>
  <si>
    <t>Práce a dodávky HSV</t>
  </si>
  <si>
    <t>6</t>
  </si>
  <si>
    <t>Úpravy povrchů, podlahy a osazování výplní</t>
  </si>
  <si>
    <t>11</t>
  </si>
  <si>
    <t>K</t>
  </si>
  <si>
    <t>612325302</t>
  </si>
  <si>
    <t>Vápenocementová nebo vápenná omítka ostění nebo nadpraží štuková</t>
  </si>
  <si>
    <t>-1351306752</t>
  </si>
  <si>
    <t>PSC</t>
  </si>
  <si>
    <t xml:space="preserve">Poznámka k souboru cen:_x000D_
1. Ceny lze použít jen pro ocenění samostatně upravovaného ostění a nadpraží ( např. při dodatečné výměně oken nebo zárubní ) v šířce do 300 mm okolo upravovaného otvoru. </t>
  </si>
  <si>
    <t>631311124</t>
  </si>
  <si>
    <t>Mazanina z betonu prostého bez zvýšených nároků na prostředí tl. přes 80 do 120 mm tř. C 16/20</t>
  </si>
  <si>
    <t>m3</t>
  </si>
  <si>
    <t>-1745308087</t>
  </si>
  <si>
    <t xml:space="preserve">Poznámka k souboru cen:_x000D_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</si>
  <si>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4,3*0,1+1*0,15</t>
  </si>
  <si>
    <t>9</t>
  </si>
  <si>
    <t>Ostatní konstrukce a práce, bourání</t>
  </si>
  <si>
    <t>19</t>
  </si>
  <si>
    <t>949101111</t>
  </si>
  <si>
    <t>Lešení pomocné pracovní pro objekty pozemních staveb pro zatížení do 150 kg/m2, o výšce lešeňové podlahy do 1,9 m</t>
  </si>
  <si>
    <t>803859311</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</si>
  <si>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</si>
  <si>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20</t>
  </si>
  <si>
    <t>952506510</t>
  </si>
  <si>
    <t>nájem za den pomocného kozového trubkového lešení výška přes 1,2 do 1,9 m</t>
  </si>
  <si>
    <t>-1736419574</t>
  </si>
  <si>
    <t>24</t>
  </si>
  <si>
    <t>952902031</t>
  </si>
  <si>
    <t>Čištění budov při provádění oprav a udržovacích prací podlah hladkých omytím</t>
  </si>
  <si>
    <t>157055873</t>
  </si>
  <si>
    <t xml:space="preserve">Poznámka k souboru cen:_x000D_
1. Ceny jsou určeny pro oceňování konečného čištění po ukončení oprav a udržovacích prací před předáním do užívání. Do výměry ploch se započítávají i plochy místností, schodišť a chodeb, kterými se přepravuje materiál pro stavební práce. 2. Čištění vnějších ploch tlakovou vodou a tryskáním:pískem se oceňuje cenami souboru cen 629 99 -51 tohoto katalogu. 3. Množství jednotek čištěných ploch: a) se určuje v m2 ploch místností a chodeb nebo jejich částí, kterými se dopravuje materiál nebo jsou používány pro stavební práce b) schodiště se určuje v m2 rozvinuté plochy schodišťových stupňů, c) podest se určuje v m2 půdorysné plochy, d) oken, dveří a vrat v m2 plochy, e) konstrukcí a prvků se určuje v m2 pohledové plochy. 4. Povrch hladký je rovný, nezdrsněný, nezvrásněný (např. linoleum, teraco, hladké dlažby, parkety apod. ). Povrch drsný je nerovný, zdrsněný, zvrásněný (např. betonový potěr, mozaiková dlažba, palubky apod.). 5. V cenách očištění schodišť jsou započteny náklady na očištění schodišťových stupňů a schodišťového zábradlí. Plocha podest se započítává do plochy podlah. 6. V cenách čištění oken a balkonových dveří jsou započteny náklady na očištění rámu, parapetu, prahu a kování a očištění a vyleštění skleněné výplně. 7. V cenách čištění dveří a vrat jsou započteny náklady na očištění rámu, výplně, prahu a kování. 8. Čištění říms (odstraňování smetí, prachu, náletů apod.) se oceňuje individuálně. 9. Odvoz odpadu se ocení položkami odvozu suti ceníku 801-3, hmotnost se stanoví individuálně. </t>
  </si>
  <si>
    <t>5</t>
  </si>
  <si>
    <t>965043331</t>
  </si>
  <si>
    <t>Bourání mazanin betonových s potěrem nebo teracem tl. do 100 mm, plochy do 4 m2</t>
  </si>
  <si>
    <t>-587490677</t>
  </si>
  <si>
    <t>4*0,15</t>
  </si>
  <si>
    <t>977311112</t>
  </si>
  <si>
    <t>Řezání stávajících betonových mazanin bez vyztužení hloubky přes 50 do 100 mm</t>
  </si>
  <si>
    <t>m</t>
  </si>
  <si>
    <t>-928312938</t>
  </si>
  <si>
    <t>25</t>
  </si>
  <si>
    <t>koordinace s provozem školy, zařízení pro omezení šíření nečistot (zakrývací plenty, denní úklid apod.)</t>
  </si>
  <si>
    <t>268629152</t>
  </si>
  <si>
    <t>997</t>
  </si>
  <si>
    <t>Přesun sutě</t>
  </si>
  <si>
    <t>22</t>
  </si>
  <si>
    <t>997013509</t>
  </si>
  <si>
    <t>Odvoz suti a vybouraných hmot na skládku nebo meziskládku se složením, na vzdálenost Příplatek k ceně za každý další i započatý 1 km přes 1 km</t>
  </si>
  <si>
    <t>t</t>
  </si>
  <si>
    <t>-514935184</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</si>
  <si>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</si>
  <si>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2,817*30</t>
  </si>
  <si>
    <t>997013511</t>
  </si>
  <si>
    <t>Odvoz suti a vybouraných hmot z meziskládky na skládku s naložením a se složením, na vzdálenost do 1 km</t>
  </si>
  <si>
    <t>1097663074</t>
  </si>
  <si>
    <t xml:space="preserve">Poznámka k souboru cen:_x000D_
1. Délka odvozu suti je vzdálenost od místa naložení suti na dopravní prostředek na meziskládce až po místo složení na určené skládce. 2. V ceně jsou započteny i náklady na naložení suti na dopravní prostředek a její složení na skládku. 3. Cena je určena pro odvoz suti na skládku jakýmkoliv způsobem silniční dopravy (i prostřednictvím kontejnerů). 4. Příplatek k ceně za každý další i započatý 1 km přes 1 km se oceňuje cenou 997 01-3509. </t>
  </si>
  <si>
    <t>23</t>
  </si>
  <si>
    <t>997013802</t>
  </si>
  <si>
    <t>Poplatek za uložení stavebního odpadu na skládce (skládkovné) železobetonového</t>
  </si>
  <si>
    <t>-757990095</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</si>
  <si>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</si>
  <si>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PSV</t>
  </si>
  <si>
    <t>Práce a dodávky PSV</t>
  </si>
  <si>
    <t>767</t>
  </si>
  <si>
    <t>Konstrukce zámečnické</t>
  </si>
  <si>
    <t>767112812</t>
  </si>
  <si>
    <t>Demontáž stěn a příček pro zasklení svařovaných</t>
  </si>
  <si>
    <t>-940612119</t>
  </si>
  <si>
    <t>11,5*2</t>
  </si>
  <si>
    <t>13</t>
  </si>
  <si>
    <t>767531111</t>
  </si>
  <si>
    <t>Montáž vstupních čistících zón z rohoží kovových nebo plastových</t>
  </si>
  <si>
    <t>-957545804</t>
  </si>
  <si>
    <t xml:space="preserve">Poznámka k souboru cen:_x000D_
1. Cena -1111 je určena pro všechny typy rohoží kromě textilních, tj. hliníkové nebo plastové v kombinaci s různými typy kartáčů, kovové - škrabáky, pryžové, z vláken z plastických hmot, apod. 2. Textilní rohože se oceňují souborem cen 776 57-3 Montáž textilních čistících zón katalogu 800-776 Podlahy povlakové. </t>
  </si>
  <si>
    <t>14</t>
  </si>
  <si>
    <t>767531121</t>
  </si>
  <si>
    <t>Montáž vstupních čistících zón z rohoží osazení rámu mosazného nebo hliníkového zapuštěného z L profilů</t>
  </si>
  <si>
    <t>-1834047313</t>
  </si>
  <si>
    <t>12</t>
  </si>
  <si>
    <t>767896110</t>
  </si>
  <si>
    <t>Montáž lišt a okopových plechů lišt šroubováním</t>
  </si>
  <si>
    <t>225462591</t>
  </si>
  <si>
    <t>771</t>
  </si>
  <si>
    <t>Podlahy z dlaždic</t>
  </si>
  <si>
    <t>3</t>
  </si>
  <si>
    <t>771551810</t>
  </si>
  <si>
    <t>Demontáž podlah z dlaždic teracových kladených do malty</t>
  </si>
  <si>
    <t>1560401664</t>
  </si>
  <si>
    <t>7</t>
  </si>
  <si>
    <t>771551913</t>
  </si>
  <si>
    <t>Opravy podlah z dlaždic teracových kladených do malty, při velikosti dlaždic přes 9 do 12 ks/ m2</t>
  </si>
  <si>
    <t>-993487707</t>
  </si>
  <si>
    <t>771561912</t>
  </si>
  <si>
    <t>Opravy podlah z dlaždic z taveného čediče kladených do malty, velikosti dlaždic 250 x 250 mm</t>
  </si>
  <si>
    <t>-481423213</t>
  </si>
  <si>
    <t>R002</t>
  </si>
  <si>
    <t>očištění dlaždic od betonové mazaniny.</t>
  </si>
  <si>
    <t>2052443013</t>
  </si>
  <si>
    <t>02 - úprava elektroinstalace</t>
  </si>
  <si>
    <t xml:space="preserve">    741 - Elektroinstalace - silnoproud</t>
  </si>
  <si>
    <t xml:space="preserve">    742 - Elektroinstalace - slaboproud</t>
  </si>
  <si>
    <t>358221090</t>
  </si>
  <si>
    <t>jistič 1pólový-charakteristika B 10A</t>
  </si>
  <si>
    <t>-214923856</t>
  </si>
  <si>
    <t>341110360</t>
  </si>
  <si>
    <t>kabel silový s Cu jádrem CYKY 3x2,5 mm2</t>
  </si>
  <si>
    <t>1440480796</t>
  </si>
  <si>
    <t>345355150</t>
  </si>
  <si>
    <t>spínač jednopólový 10A bílý, slonová kost</t>
  </si>
  <si>
    <t>2044693256</t>
  </si>
  <si>
    <t>345718200</t>
  </si>
  <si>
    <t>lišta elektroinstalační hranatá 15 x 10</t>
  </si>
  <si>
    <t>99506704</t>
  </si>
  <si>
    <t>341095150</t>
  </si>
  <si>
    <t>kabel silový s Cu jádrem, oválný CYKYLo 3x1,5 mm2</t>
  </si>
  <si>
    <t>-808052248</t>
  </si>
  <si>
    <t xml:space="preserve">Tlačítko nouzového ovládání dveří. červené, kryté sklem, zapuštěné. </t>
  </si>
  <si>
    <t>2033938765</t>
  </si>
  <si>
    <t>lineární LED svítidlo přisazené, 3000 lm, L=1275mm, korpus bílý plech, IP44</t>
  </si>
  <si>
    <t>1036248750</t>
  </si>
  <si>
    <t>čtečka RF-ID čipů, nástěnná, IP44, antivandal</t>
  </si>
  <si>
    <t>949997982</t>
  </si>
  <si>
    <t>R005</t>
  </si>
  <si>
    <t>tablo domovního telefonu nerez, klávesnice s jmenovkami 15 pozic, IP44, antivandal, včetně montážní podomítkové krabice.</t>
  </si>
  <si>
    <t>-1917049263</t>
  </si>
  <si>
    <t>341215560</t>
  </si>
  <si>
    <t>kabel sdělovací JYTY Al laminovanou fólií 7x1 mm</t>
  </si>
  <si>
    <t>-153973568</t>
  </si>
  <si>
    <t>R007</t>
  </si>
  <si>
    <t>ostatní materiál jinde neuvedený. (kotevní materiál, vodiče vnitřního propojení rozvaděče apod.)</t>
  </si>
  <si>
    <t>-890866973</t>
  </si>
  <si>
    <t>611335121</t>
  </si>
  <si>
    <t>Cementová omítka rýh štuková dvouvrstvá ve stropech, šířky rýhy do 150 mm</t>
  </si>
  <si>
    <t>-1956841220</t>
  </si>
  <si>
    <t>2*0,03</t>
  </si>
  <si>
    <t>974082172</t>
  </si>
  <si>
    <t>Vysekání rýh pro vodiče v omítce vápenné nebo vápenocementové stropů nebo kleneb, šířky do 30 mm</t>
  </si>
  <si>
    <t>-427767828</t>
  </si>
  <si>
    <t>741</t>
  </si>
  <si>
    <t>Elektroinstalace - silnoproud</t>
  </si>
  <si>
    <t>741110511</t>
  </si>
  <si>
    <t>Montáž lišt a kanálků elektroinstalačních se spojkami, ohyby a rohy a s nasunutím do krabic vkládacích s víčkem, šířky do 60 mm</t>
  </si>
  <si>
    <t>-615301179</t>
  </si>
  <si>
    <t>741122005</t>
  </si>
  <si>
    <t>Montáž kabelů měděných bez ukončení uložených pod omítku plných plochých nebo bezhalogenových (CYKYLo) počtu a průřezu žil 3x1 až 2,5 mm2</t>
  </si>
  <si>
    <t>-575252770</t>
  </si>
  <si>
    <t>17</t>
  </si>
  <si>
    <t>741122211</t>
  </si>
  <si>
    <t>Montáž kabelů měděných bez ukončení uložených volně nebo v liště plných kulatých (CYKY) počtu a průřezu žil 3x1,5 až 6 mm2</t>
  </si>
  <si>
    <t>135117556</t>
  </si>
  <si>
    <t>741310201</t>
  </si>
  <si>
    <t>Montáž spínačů jedno nebo dvoupólových polozapuštěných nebo zapuštěných se zapojením vodičů šroubové připojení, pro prostředí normální vypínačů, řazení 1-jednopólových</t>
  </si>
  <si>
    <t>-193017615</t>
  </si>
  <si>
    <t>741320105</t>
  </si>
  <si>
    <t>Montáž jističů se zapojením vodičů jednopólových nn do 25 A ve skříni</t>
  </si>
  <si>
    <t>1628639595</t>
  </si>
  <si>
    <t>741371004</t>
  </si>
  <si>
    <t>Montáž svítidel zářivkových se zapojením vodičů bytových nebo společenských místností stropních přisazených 2 zdroje s krytem</t>
  </si>
  <si>
    <t>635436850</t>
  </si>
  <si>
    <t>741990001</t>
  </si>
  <si>
    <t>Ostatní doplňkové práce elektromontážní zhotovení otvorů v plechu tl. do 4 mm čtvercových, plochy do 0,010 m2</t>
  </si>
  <si>
    <t>-977708553</t>
  </si>
  <si>
    <t xml:space="preserve">Poznámka k souboru cen:_x000D_
1. V ceně -0041 nejsou započteny náklady na dodání tabulky. Tyto se oceňují ve specifikaci. Ztratné se nestanoví. </t>
  </si>
  <si>
    <t>úprava vnitřního zapojení rozvaděče.</t>
  </si>
  <si>
    <t>1921915021</t>
  </si>
  <si>
    <t>742</t>
  </si>
  <si>
    <t>Elektroinstalace - slaboproud</t>
  </si>
  <si>
    <t>742310002</t>
  </si>
  <si>
    <t>Montáž domovního telefonu komunikačního tabla</t>
  </si>
  <si>
    <t>894277988</t>
  </si>
  <si>
    <t>742310004</t>
  </si>
  <si>
    <t>Montáž domovního telefonu elektroinstalační krabice pod tablo</t>
  </si>
  <si>
    <t>-1802539139</t>
  </si>
  <si>
    <t>R006</t>
  </si>
  <si>
    <t>montáž čtečky RF-ID čipů, včetně úpravy dveří a zapojení</t>
  </si>
  <si>
    <t>96538993</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</si>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</sst>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4">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505050"/>
      <name val="Trebuchet MS"/>
    </font>
    <font>
      <sz val="8"/>
      <color rgb="FF003366"/>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i/>
      <sz val="8"/>
      <color rgb="FF0000FF"/>
      <name val="Trebuchet MS"/>
    </font>
    <font>
      <sz val="7"/>
      <color rgb="FF969696"/>
      <name val="Trebuchet MS"/>
    </font>
    <font>
      <i/>
      <sz val="7"/>
      <color rgb="FF969696"/>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8">
    <fill>
      <patternFill patternType="none"/>
    </fill>
    <fill>
      <patternFill patternType="gray125"/>
    </fill>
    <fill>
      <patternFill patternType="none"/>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2" fillId="0" borderId="0" applyNumberFormat="0" applyFill="0" applyBorder="0" applyAlignment="0" applyProtection="0"/>
  </cellStyleXfs>
  <cellXfs count="341">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alignment vertical="center"/>
    </xf>
    <xf numFmtId="0" fontId="8" fillId="0" borderId="0" xfId="0" applyFont="1" applyAlignment="1"/>
    <xf numFmtId="0" fontId="0" fillId="0" borderId="0" xfId="0" applyAlignment="1" applyProtection="1">
      <alignment horizontal="center" vertical="center"/>
      <protection locked="0"/>
    </xf>
    <xf numFmtId="0" fontId="9" fillId="3" borderId="0" xfId="0" applyFont="1" applyFill="1" applyAlignment="1" applyProtection="1">
      <alignment horizontal="left" vertical="center"/>
    </xf>
    <xf numFmtId="0" fontId="10" fillId="3" borderId="0" xfId="0" applyFont="1" applyFill="1" applyAlignment="1" applyProtection="1">
      <alignment vertical="center"/>
    </xf>
    <xf numFmtId="0" fontId="11" fillId="3" borderId="0" xfId="0" applyFont="1" applyFill="1" applyAlignment="1" applyProtection="1">
      <alignment horizontal="left" vertical="center"/>
    </xf>
    <xf numFmtId="0" fontId="12" fillId="3" borderId="0" xfId="1" applyFont="1" applyFill="1" applyAlignment="1" applyProtection="1">
      <alignment vertical="center"/>
    </xf>
    <xf numFmtId="0" fontId="42" fillId="3" borderId="0" xfId="1" applyFill="1"/>
    <xf numFmtId="0" fontId="0" fillId="3" borderId="0" xfId="0" applyFill="1"/>
    <xf numFmtId="0" fontId="9" fillId="3" borderId="0" xfId="0" applyFont="1" applyFill="1" applyAlignment="1">
      <alignment horizontal="left" vertical="center"/>
    </xf>
    <xf numFmtId="0" fontId="9"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4" fillId="0" borderId="0" xfId="0" applyFont="1" applyBorder="1" applyAlignment="1">
      <alignment horizontal="left" vertical="center"/>
    </xf>
    <xf numFmtId="0" fontId="0" fillId="0" borderId="6" xfId="0" applyBorder="1"/>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6" fillId="0" borderId="0" xfId="0" applyFont="1" applyBorder="1" applyAlignment="1">
      <alignment horizontal="left" vertical="center"/>
    </xf>
    <xf numFmtId="0" fontId="2" fillId="5" borderId="0" xfId="0" applyFont="1" applyFill="1" applyBorder="1" applyAlignment="1" applyProtection="1">
      <alignment horizontal="left" vertical="center"/>
      <protection locked="0"/>
    </xf>
    <xf numFmtId="49" fontId="2" fillId="5" borderId="0" xfId="0" applyNumberFormat="1" applyFont="1" applyFill="1" applyBorder="1" applyAlignment="1" applyProtection="1">
      <alignment horizontal="left" vertical="center"/>
      <protection locked="0"/>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18"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0" fillId="6" borderId="10" xfId="0" applyFont="1" applyFill="1" applyBorder="1" applyAlignment="1">
      <alignment vertical="center"/>
    </xf>
    <xf numFmtId="0" fontId="3" fillId="6" borderId="10" xfId="0" applyFont="1" applyFill="1" applyBorder="1" applyAlignment="1">
      <alignment horizontal="center" vertical="center"/>
    </xf>
    <xf numFmtId="0" fontId="0" fillId="6"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4" fillId="0" borderId="0" xfId="0" applyFont="1" applyAlignment="1">
      <alignment horizontal="left" vertical="center"/>
    </xf>
    <xf numFmtId="0" fontId="2" fillId="0" borderId="5" xfId="0" applyFont="1" applyBorder="1" applyAlignment="1">
      <alignment vertical="center"/>
    </xf>
    <xf numFmtId="0" fontId="16"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19"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7" borderId="10" xfId="0" applyFont="1" applyFill="1" applyBorder="1" applyAlignment="1">
      <alignment vertical="center"/>
    </xf>
    <xf numFmtId="0" fontId="2" fillId="7" borderId="11" xfId="0" applyFont="1" applyFill="1" applyBorder="1" applyAlignment="1">
      <alignment horizontal="center" vertic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0" fillId="0" borderId="15"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3" fillId="0" borderId="0" xfId="0" applyFont="1" applyAlignment="1">
      <alignment horizontal="center" vertical="center"/>
    </xf>
    <xf numFmtId="4" fontId="20" fillId="0" borderId="18"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9" xfId="0" applyNumberFormat="1" applyFont="1" applyBorder="1" applyAlignment="1">
      <alignment vertical="center"/>
    </xf>
    <xf numFmtId="0" fontId="22" fillId="0" borderId="0" xfId="0" applyFont="1" applyAlignment="1">
      <alignment horizontal="left" vertical="center"/>
    </xf>
    <xf numFmtId="0" fontId="23" fillId="0" borderId="0" xfId="1" applyFont="1" applyAlignment="1">
      <alignment horizontal="center" vertical="center"/>
    </xf>
    <xf numFmtId="0" fontId="4" fillId="0" borderId="5"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center" vertical="center"/>
    </xf>
    <xf numFmtId="4" fontId="27" fillId="0" borderId="18" xfId="0" applyNumberFormat="1" applyFont="1" applyBorder="1" applyAlignment="1">
      <alignment vertical="center"/>
    </xf>
    <xf numFmtId="4" fontId="27" fillId="0" borderId="0" xfId="0" applyNumberFormat="1" applyFont="1" applyBorder="1" applyAlignment="1">
      <alignment vertical="center"/>
    </xf>
    <xf numFmtId="166" fontId="27" fillId="0" borderId="0" xfId="0" applyNumberFormat="1" applyFont="1" applyBorder="1" applyAlignment="1">
      <alignment vertical="center"/>
    </xf>
    <xf numFmtId="4" fontId="27" fillId="0" borderId="19" xfId="0" applyNumberFormat="1" applyFont="1" applyBorder="1" applyAlignment="1">
      <alignment vertical="center"/>
    </xf>
    <xf numFmtId="0" fontId="4" fillId="0" borderId="0" xfId="0" applyFont="1" applyAlignment="1">
      <alignment horizontal="left" vertical="center"/>
    </xf>
    <xf numFmtId="4" fontId="27" fillId="0" borderId="23" xfId="0" applyNumberFormat="1" applyFont="1" applyBorder="1" applyAlignment="1">
      <alignment vertical="center"/>
    </xf>
    <xf numFmtId="4" fontId="27" fillId="0" borderId="24" xfId="0" applyNumberFormat="1" applyFont="1" applyBorder="1" applyAlignment="1">
      <alignment vertical="center"/>
    </xf>
    <xf numFmtId="166" fontId="27" fillId="0" borderId="24" xfId="0" applyNumberFormat="1" applyFont="1" applyBorder="1" applyAlignment="1">
      <alignment vertical="center"/>
    </xf>
    <xf numFmtId="4" fontId="27" fillId="0" borderId="25" xfId="0" applyNumberFormat="1" applyFont="1" applyBorder="1" applyAlignment="1">
      <alignment vertical="center"/>
    </xf>
    <xf numFmtId="0" fontId="0" fillId="0" borderId="0" xfId="0" applyProtection="1">
      <protection locked="0"/>
    </xf>
    <xf numFmtId="0" fontId="10" fillId="3" borderId="0" xfId="0" applyFont="1" applyFill="1" applyAlignment="1">
      <alignment vertical="center"/>
    </xf>
    <xf numFmtId="0" fontId="11" fillId="3" borderId="0" xfId="0" applyFont="1" applyFill="1" applyAlignment="1">
      <alignment horizontal="left" vertical="center"/>
    </xf>
    <xf numFmtId="0" fontId="28" fillId="3" borderId="0" xfId="1" applyFont="1" applyFill="1" applyAlignment="1">
      <alignment vertical="center"/>
    </xf>
    <xf numFmtId="0" fontId="10"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6" xfId="0" applyFont="1" applyBorder="1" applyAlignment="1" applyProtection="1">
      <alignment vertical="center"/>
      <protection locked="0"/>
    </xf>
    <xf numFmtId="0" fontId="0" fillId="0" borderId="26" xfId="0" applyFont="1" applyBorder="1" applyAlignment="1">
      <alignment vertical="center"/>
    </xf>
    <xf numFmtId="0" fontId="18" fillId="0" borderId="0" xfId="0" applyFont="1" applyBorder="1" applyAlignment="1">
      <alignment horizontal="left" vertical="center"/>
    </xf>
    <xf numFmtId="4" fontId="21"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lignment vertical="center"/>
    </xf>
    <xf numFmtId="164" fontId="1" fillId="0" borderId="0" xfId="0" applyNumberFormat="1" applyFont="1" applyBorder="1" applyAlignment="1" applyProtection="1">
      <alignment horizontal="right" vertical="center"/>
      <protection locked="0"/>
    </xf>
    <xf numFmtId="0" fontId="0" fillId="7" borderId="0" xfId="0" applyFont="1" applyFill="1" applyBorder="1" applyAlignment="1">
      <alignment vertical="center"/>
    </xf>
    <xf numFmtId="0" fontId="3" fillId="7" borderId="9" xfId="0" applyFont="1" applyFill="1" applyBorder="1" applyAlignment="1">
      <alignment horizontal="left" vertical="center"/>
    </xf>
    <xf numFmtId="0" fontId="3" fillId="7" borderId="10" xfId="0" applyFont="1" applyFill="1" applyBorder="1" applyAlignment="1">
      <alignment horizontal="right" vertical="center"/>
    </xf>
    <xf numFmtId="0" fontId="3" fillId="7" borderId="10" xfId="0" applyFont="1" applyFill="1" applyBorder="1" applyAlignment="1">
      <alignment horizontal="center" vertical="center"/>
    </xf>
    <xf numFmtId="0" fontId="0" fillId="7" borderId="10" xfId="0" applyFont="1" applyFill="1" applyBorder="1" applyAlignment="1" applyProtection="1">
      <alignment vertical="center"/>
      <protection locked="0"/>
    </xf>
    <xf numFmtId="4" fontId="3" fillId="7" borderId="10" xfId="0" applyNumberFormat="1" applyFont="1" applyFill="1" applyBorder="1" applyAlignment="1">
      <alignment vertical="center"/>
    </xf>
    <xf numFmtId="0" fontId="0" fillId="7" borderId="27" xfId="0" applyFont="1" applyFill="1" applyBorder="1" applyAlignment="1">
      <alignment vertical="center"/>
    </xf>
    <xf numFmtId="0" fontId="0" fillId="0" borderId="1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7" borderId="0" xfId="0" applyFont="1" applyFill="1" applyBorder="1" applyAlignment="1">
      <alignment horizontal="left" vertical="center"/>
    </xf>
    <xf numFmtId="0" fontId="0" fillId="7" borderId="0" xfId="0" applyFont="1" applyFill="1" applyBorder="1" applyAlignment="1" applyProtection="1">
      <alignment vertical="center"/>
      <protection locked="0"/>
    </xf>
    <xf numFmtId="0" fontId="2" fillId="7" borderId="0" xfId="0" applyFont="1" applyFill="1" applyBorder="1" applyAlignment="1">
      <alignment horizontal="right" vertical="center"/>
    </xf>
    <xf numFmtId="0" fontId="0" fillId="7" borderId="6" xfId="0" applyFont="1" applyFill="1" applyBorder="1" applyAlignment="1">
      <alignment vertical="center"/>
    </xf>
    <xf numFmtId="0" fontId="29" fillId="0" borderId="0"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24" xfId="0" applyFont="1" applyBorder="1" applyAlignment="1">
      <alignment horizontal="left" vertical="center"/>
    </xf>
    <xf numFmtId="0" fontId="5" fillId="0" borderId="24" xfId="0" applyFont="1" applyBorder="1" applyAlignment="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lignment vertical="center"/>
    </xf>
    <xf numFmtId="0" fontId="5" fillId="0" borderId="6"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lignment vertical="center"/>
    </xf>
    <xf numFmtId="0" fontId="6" fillId="0" borderId="6" xfId="0" applyFont="1" applyBorder="1" applyAlignment="1">
      <alignment vertical="center"/>
    </xf>
    <xf numFmtId="0" fontId="2" fillId="0" borderId="0" xfId="0" applyFont="1" applyAlignment="1">
      <alignment horizontal="left" vertical="center"/>
    </xf>
    <xf numFmtId="0" fontId="16" fillId="0" borderId="0" xfId="0" applyFont="1" applyAlignment="1" applyProtection="1">
      <alignment horizontal="left" vertical="center"/>
      <protection locked="0"/>
    </xf>
    <xf numFmtId="0" fontId="0" fillId="0" borderId="5" xfId="0" applyFont="1" applyBorder="1" applyAlignment="1">
      <alignment horizontal="center" vertical="center" wrapText="1"/>
    </xf>
    <xf numFmtId="0" fontId="2" fillId="7" borderId="2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1" xfId="0" applyFont="1" applyFill="1" applyBorder="1" applyAlignment="1" applyProtection="1">
      <alignment horizontal="center" vertical="center" wrapText="1"/>
      <protection locked="0"/>
    </xf>
    <xf numFmtId="0" fontId="2" fillId="7" borderId="22" xfId="0" applyFont="1" applyFill="1" applyBorder="1" applyAlignment="1">
      <alignment horizontal="center" vertical="center" wrapText="1"/>
    </xf>
    <xf numFmtId="4" fontId="21" fillId="0" borderId="0" xfId="0" applyNumberFormat="1" applyFont="1" applyAlignment="1"/>
    <xf numFmtId="166" fontId="30" fillId="0" borderId="16" xfId="0" applyNumberFormat="1" applyFont="1" applyBorder="1" applyAlignment="1"/>
    <xf numFmtId="166" fontId="30" fillId="0" borderId="17" xfId="0" applyNumberFormat="1" applyFont="1" applyBorder="1" applyAlignment="1"/>
    <xf numFmtId="4" fontId="31" fillId="0" borderId="0" xfId="0" applyNumberFormat="1" applyFont="1" applyAlignment="1">
      <alignment vertical="center"/>
    </xf>
    <xf numFmtId="0" fontId="0" fillId="0" borderId="5" xfId="0" applyFont="1" applyBorder="1" applyAlignment="1" applyProtection="1">
      <alignment vertical="center"/>
      <protection locked="0"/>
    </xf>
    <xf numFmtId="0" fontId="32" fillId="0" borderId="28" xfId="0" applyFont="1" applyBorder="1" applyAlignment="1" applyProtection="1">
      <alignment horizontal="center" vertical="center"/>
      <protection locked="0"/>
    </xf>
    <xf numFmtId="49" fontId="32" fillId="0" borderId="28" xfId="0" applyNumberFormat="1" applyFont="1" applyBorder="1" applyAlignment="1" applyProtection="1">
      <alignment horizontal="left" vertical="center" wrapText="1"/>
      <protection locked="0"/>
    </xf>
    <xf numFmtId="0" fontId="32" fillId="0" borderId="28" xfId="0" applyFont="1" applyBorder="1" applyAlignment="1" applyProtection="1">
      <alignment horizontal="left" vertical="center" wrapText="1"/>
      <protection locked="0"/>
    </xf>
    <xf numFmtId="0" fontId="32" fillId="0" borderId="28" xfId="0" applyFont="1" applyBorder="1" applyAlignment="1" applyProtection="1">
      <alignment horizontal="center" vertical="center" wrapText="1"/>
      <protection locked="0"/>
    </xf>
    <xf numFmtId="167" fontId="32" fillId="0" borderId="28" xfId="0" applyNumberFormat="1" applyFont="1" applyBorder="1" applyAlignment="1" applyProtection="1">
      <alignment vertical="center"/>
      <protection locked="0"/>
    </xf>
    <xf numFmtId="4" fontId="32" fillId="5" borderId="28" xfId="0" applyNumberFormat="1" applyFont="1" applyFill="1" applyBorder="1" applyAlignment="1" applyProtection="1">
      <alignment vertical="center"/>
      <protection locked="0"/>
    </xf>
    <xf numFmtId="4" fontId="32" fillId="0" borderId="28" xfId="0" applyNumberFormat="1" applyFont="1" applyBorder="1" applyAlignment="1" applyProtection="1">
      <alignment vertical="center"/>
      <protection locked="0"/>
    </xf>
    <xf numFmtId="0" fontId="32" fillId="0" borderId="5" xfId="0" applyFont="1" applyBorder="1" applyAlignment="1">
      <alignment vertical="center"/>
    </xf>
    <xf numFmtId="0" fontId="32" fillId="5" borderId="28" xfId="0" applyFont="1" applyFill="1" applyBorder="1" applyAlignment="1" applyProtection="1">
      <alignment horizontal="left" vertical="center"/>
      <protection locked="0"/>
    </xf>
    <xf numFmtId="0" fontId="32"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3" fillId="0" borderId="0" xfId="0" applyFont="1" applyAlignment="1">
      <alignment horizontal="left" vertical="center"/>
    </xf>
    <xf numFmtId="0" fontId="34" fillId="0" borderId="0" xfId="0" applyFont="1" applyAlignment="1">
      <alignment vertical="center" wrapText="1"/>
    </xf>
    <xf numFmtId="0" fontId="0" fillId="0" borderId="0" xfId="0" applyFont="1" applyAlignment="1" applyProtection="1">
      <alignment vertical="center"/>
      <protection locked="0"/>
    </xf>
    <xf numFmtId="0" fontId="0" fillId="0" borderId="18" xfId="0" applyFont="1" applyBorder="1" applyAlignment="1">
      <alignment vertical="center"/>
    </xf>
    <xf numFmtId="0" fontId="7" fillId="0" borderId="5"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167" fontId="7" fillId="0" borderId="0" xfId="0" applyNumberFormat="1" applyFont="1" applyAlignment="1">
      <alignment vertical="center"/>
    </xf>
    <xf numFmtId="0" fontId="7" fillId="0" borderId="0" xfId="0" applyFont="1" applyAlignment="1" applyProtection="1">
      <alignment vertical="center"/>
      <protection locked="0"/>
    </xf>
    <xf numFmtId="0" fontId="7" fillId="0" borderId="18" xfId="0" applyFont="1" applyBorder="1" applyAlignment="1">
      <alignment vertical="center"/>
    </xf>
    <xf numFmtId="0" fontId="7" fillId="0" borderId="0" xfId="0" applyFont="1" applyBorder="1" applyAlignment="1">
      <alignment vertical="center"/>
    </xf>
    <xf numFmtId="0" fontId="7" fillId="0" borderId="19" xfId="0" applyFont="1" applyBorder="1" applyAlignment="1">
      <alignment vertical="center"/>
    </xf>
    <xf numFmtId="0" fontId="8" fillId="0" borderId="5" xfId="0" applyFont="1" applyBorder="1" applyAlignment="1"/>
    <xf numFmtId="0" fontId="8" fillId="0" borderId="0" xfId="0" applyFont="1" applyAlignment="1">
      <alignment horizontal="left"/>
    </xf>
    <xf numFmtId="0" fontId="5" fillId="0" borderId="0" xfId="0" applyFont="1" applyAlignment="1">
      <alignment horizontal="left"/>
    </xf>
    <xf numFmtId="0" fontId="8" fillId="0" borderId="0" xfId="0" applyFont="1" applyAlignment="1" applyProtection="1">
      <protection locked="0"/>
    </xf>
    <xf numFmtId="4" fontId="5" fillId="0" borderId="0" xfId="0" applyNumberFormat="1" applyFont="1" applyAlignment="1"/>
    <xf numFmtId="0" fontId="8" fillId="0" borderId="18" xfId="0" applyFont="1" applyBorder="1" applyAlignment="1"/>
    <xf numFmtId="0" fontId="8" fillId="0" borderId="0" xfId="0" applyFont="1" applyBorder="1" applyAlignment="1"/>
    <xf numFmtId="166" fontId="8" fillId="0" borderId="0" xfId="0" applyNumberFormat="1" applyFont="1" applyBorder="1" applyAlignment="1"/>
    <xf numFmtId="166" fontId="8" fillId="0" borderId="19"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6" fillId="0" borderId="0" xfId="0" applyFont="1" applyAlignment="1">
      <alignment horizontal="left"/>
    </xf>
    <xf numFmtId="4" fontId="6" fillId="0" borderId="0" xfId="0" applyNumberFormat="1" applyFont="1" applyAlignment="1"/>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5"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5" borderId="28" xfId="0" applyFont="1" applyFill="1" applyBorder="1" applyAlignment="1" applyProtection="1">
      <alignment horizontal="left" vertical="center"/>
      <protection locked="0"/>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0" fillId="0" borderId="24" xfId="0" applyFont="1" applyBorder="1" applyAlignment="1">
      <alignment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0" fillId="0" borderId="0" xfId="0" applyAlignment="1" applyProtection="1">
      <alignment vertical="top"/>
      <protection locked="0"/>
    </xf>
    <xf numFmtId="0" fontId="35" fillId="0" borderId="29" xfId="0" applyFont="1" applyBorder="1" applyAlignment="1" applyProtection="1">
      <alignment vertical="center" wrapText="1"/>
      <protection locked="0"/>
    </xf>
    <xf numFmtId="0" fontId="35" fillId="0" borderId="30" xfId="0" applyFont="1" applyBorder="1" applyAlignment="1" applyProtection="1">
      <alignment vertical="center" wrapText="1"/>
      <protection locked="0"/>
    </xf>
    <xf numFmtId="0" fontId="35" fillId="0" borderId="31" xfId="0" applyFont="1" applyBorder="1" applyAlignment="1" applyProtection="1">
      <alignment vertical="center" wrapText="1"/>
      <protection locked="0"/>
    </xf>
    <xf numFmtId="0" fontId="35" fillId="0" borderId="32" xfId="0" applyFont="1" applyBorder="1" applyAlignment="1" applyProtection="1">
      <alignment horizontal="center" vertical="center" wrapText="1"/>
      <protection locked="0"/>
    </xf>
    <xf numFmtId="0" fontId="35" fillId="0" borderId="33" xfId="0" applyFont="1" applyBorder="1" applyAlignment="1" applyProtection="1">
      <alignment horizontal="center" vertical="center" wrapText="1"/>
      <protection locked="0"/>
    </xf>
    <xf numFmtId="0" fontId="35" fillId="0" borderId="32" xfId="0" applyFont="1" applyBorder="1" applyAlignment="1" applyProtection="1">
      <alignment vertical="center" wrapText="1"/>
      <protection locked="0"/>
    </xf>
    <xf numFmtId="0" fontId="35" fillId="0" borderId="33"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32" xfId="0" applyFont="1" applyBorder="1" applyAlignment="1" applyProtection="1">
      <alignment vertical="center" wrapText="1"/>
      <protection locked="0"/>
    </xf>
    <xf numFmtId="0" fontId="38" fillId="0" borderId="1" xfId="0" applyFont="1" applyBorder="1" applyAlignment="1" applyProtection="1">
      <alignment vertical="center" wrapText="1"/>
      <protection locked="0"/>
    </xf>
    <xf numFmtId="0" fontId="38" fillId="0" borderId="1" xfId="0" applyFont="1" applyBorder="1" applyAlignment="1" applyProtection="1">
      <alignment vertical="center"/>
      <protection locked="0"/>
    </xf>
    <xf numFmtId="0" fontId="38" fillId="0" borderId="1" xfId="0" applyFont="1" applyBorder="1" applyAlignment="1" applyProtection="1">
      <alignment horizontal="left" vertical="center"/>
      <protection locked="0"/>
    </xf>
    <xf numFmtId="49" fontId="38" fillId="0" borderId="1" xfId="0" applyNumberFormat="1" applyFont="1" applyBorder="1" applyAlignment="1" applyProtection="1">
      <alignment vertical="center" wrapText="1"/>
      <protection locked="0"/>
    </xf>
    <xf numFmtId="0" fontId="35" fillId="0" borderId="35" xfId="0" applyFont="1" applyBorder="1" applyAlignment="1" applyProtection="1">
      <alignment vertical="center" wrapText="1"/>
      <protection locked="0"/>
    </xf>
    <xf numFmtId="0" fontId="39" fillId="0" borderId="34" xfId="0" applyFont="1" applyBorder="1" applyAlignment="1" applyProtection="1">
      <alignment vertical="center" wrapText="1"/>
      <protection locked="0"/>
    </xf>
    <xf numFmtId="0" fontId="35" fillId="0" borderId="36" xfId="0" applyFont="1" applyBorder="1" applyAlignment="1" applyProtection="1">
      <alignment vertical="center" wrapText="1"/>
      <protection locked="0"/>
    </xf>
    <xf numFmtId="0" fontId="35" fillId="0" borderId="1" xfId="0" applyFont="1" applyBorder="1" applyAlignment="1" applyProtection="1">
      <alignment vertical="top"/>
      <protection locked="0"/>
    </xf>
    <xf numFmtId="0" fontId="35" fillId="0" borderId="0" xfId="0" applyFont="1" applyAlignment="1" applyProtection="1">
      <alignment vertical="top"/>
      <protection locked="0"/>
    </xf>
    <xf numFmtId="0" fontId="35" fillId="0" borderId="29" xfId="0" applyFont="1" applyBorder="1" applyAlignment="1" applyProtection="1">
      <alignment horizontal="left" vertical="center"/>
      <protection locked="0"/>
    </xf>
    <xf numFmtId="0" fontId="35" fillId="0" borderId="30" xfId="0" applyFont="1" applyBorder="1" applyAlignment="1" applyProtection="1">
      <alignment horizontal="left" vertical="center"/>
      <protection locked="0"/>
    </xf>
    <xf numFmtId="0" fontId="35" fillId="0" borderId="31" xfId="0" applyFont="1" applyBorder="1" applyAlignment="1" applyProtection="1">
      <alignment horizontal="left" vertical="center"/>
      <protection locked="0"/>
    </xf>
    <xf numFmtId="0" fontId="35" fillId="0" borderId="32" xfId="0" applyFont="1" applyBorder="1" applyAlignment="1" applyProtection="1">
      <alignment horizontal="left" vertical="center"/>
      <protection locked="0"/>
    </xf>
    <xf numFmtId="0" fontId="35" fillId="0" borderId="33" xfId="0"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37" fillId="0" borderId="34" xfId="0" applyFont="1" applyBorder="1" applyAlignment="1" applyProtection="1">
      <alignment horizontal="left" vertical="center"/>
      <protection locked="0"/>
    </xf>
    <xf numFmtId="0" fontId="37" fillId="0" borderId="34" xfId="0" applyFont="1" applyBorder="1" applyAlignment="1" applyProtection="1">
      <alignment horizontal="center" vertical="center"/>
      <protection locked="0"/>
    </xf>
    <xf numFmtId="0" fontId="40" fillId="0" borderId="34"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 xfId="0" applyFont="1" applyBorder="1" applyAlignment="1" applyProtection="1">
      <alignment horizontal="center" vertical="center"/>
      <protection locked="0"/>
    </xf>
    <xf numFmtId="0" fontId="38" fillId="0" borderId="32" xfId="0" applyFont="1" applyBorder="1" applyAlignment="1" applyProtection="1">
      <alignment horizontal="left" vertical="center"/>
      <protection locked="0"/>
    </xf>
    <xf numFmtId="0" fontId="38" fillId="2" borderId="1" xfId="0" applyFont="1" applyFill="1" applyBorder="1" applyAlignment="1" applyProtection="1">
      <alignment horizontal="left" vertical="center"/>
      <protection locked="0"/>
    </xf>
    <xf numFmtId="0" fontId="38" fillId="2" borderId="1" xfId="0" applyFont="1" applyFill="1" applyBorder="1" applyAlignment="1" applyProtection="1">
      <alignment horizontal="center" vertical="center"/>
      <protection locked="0"/>
    </xf>
    <xf numFmtId="0" fontId="35" fillId="0" borderId="35" xfId="0" applyFont="1" applyBorder="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5" fillId="0" borderId="36" xfId="0" applyFont="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38" fillId="0" borderId="34" xfId="0" applyFont="1" applyBorder="1" applyAlignment="1" applyProtection="1">
      <alignment horizontal="left" vertical="center"/>
      <protection locked="0"/>
    </xf>
    <xf numFmtId="0" fontId="35" fillId="0" borderId="1" xfId="0" applyFont="1" applyBorder="1" applyAlignment="1" applyProtection="1">
      <alignment horizontal="left" vertical="center" wrapText="1"/>
      <protection locked="0"/>
    </xf>
    <xf numFmtId="0" fontId="38" fillId="0" borderId="1" xfId="0" applyFont="1" applyBorder="1" applyAlignment="1" applyProtection="1">
      <alignment horizontal="center" vertical="center" wrapText="1"/>
      <protection locked="0"/>
    </xf>
    <xf numFmtId="0" fontId="35" fillId="0" borderId="29" xfId="0" applyFont="1" applyBorder="1" applyAlignment="1" applyProtection="1">
      <alignment horizontal="left" vertical="center" wrapText="1"/>
      <protection locked="0"/>
    </xf>
    <xf numFmtId="0" fontId="35" fillId="0" borderId="30" xfId="0" applyFont="1" applyBorder="1" applyAlignment="1" applyProtection="1">
      <alignment horizontal="left" vertical="center" wrapText="1"/>
      <protection locked="0"/>
    </xf>
    <xf numFmtId="0" fontId="35" fillId="0" borderId="31" xfId="0" applyFont="1" applyBorder="1" applyAlignment="1" applyProtection="1">
      <alignment horizontal="left" vertical="center" wrapText="1"/>
      <protection locked="0"/>
    </xf>
    <xf numFmtId="0" fontId="35" fillId="0" borderId="32" xfId="0" applyFont="1" applyBorder="1" applyAlignment="1" applyProtection="1">
      <alignment horizontal="left" vertical="center" wrapText="1"/>
      <protection locked="0"/>
    </xf>
    <xf numFmtId="0" fontId="35" fillId="0" borderId="3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38" fillId="0" borderId="35" xfId="0" applyFont="1" applyBorder="1" applyAlignment="1" applyProtection="1">
      <alignment horizontal="left" vertical="center" wrapText="1"/>
      <protection locked="0"/>
    </xf>
    <xf numFmtId="0" fontId="38" fillId="0" borderId="34" xfId="0" applyFont="1" applyBorder="1" applyAlignment="1" applyProtection="1">
      <alignment horizontal="left" vertical="center" wrapText="1"/>
      <protection locked="0"/>
    </xf>
    <xf numFmtId="0" fontId="38" fillId="0" borderId="36" xfId="0" applyFont="1" applyBorder="1" applyAlignment="1" applyProtection="1">
      <alignment horizontal="left" vertical="center" wrapText="1"/>
      <protection locked="0"/>
    </xf>
    <xf numFmtId="0" fontId="38" fillId="0" borderId="1" xfId="0" applyFont="1" applyBorder="1" applyAlignment="1" applyProtection="1">
      <alignment horizontal="left" vertical="top"/>
      <protection locked="0"/>
    </xf>
    <xf numFmtId="0" fontId="38" fillId="0" borderId="1" xfId="0" applyFont="1" applyBorder="1" applyAlignment="1" applyProtection="1">
      <alignment horizontal="center" vertical="top"/>
      <protection locked="0"/>
    </xf>
    <xf numFmtId="0" fontId="38" fillId="0" borderId="35" xfId="0" applyFont="1" applyBorder="1" applyAlignment="1" applyProtection="1">
      <alignment horizontal="left" vertical="center"/>
      <protection locked="0"/>
    </xf>
    <xf numFmtId="0" fontId="38" fillId="0" borderId="36" xfId="0" applyFont="1" applyBorder="1" applyAlignment="1" applyProtection="1">
      <alignment horizontal="left" vertical="center"/>
      <protection locked="0"/>
    </xf>
    <xf numFmtId="0" fontId="40" fillId="0" borderId="0" xfId="0" applyFont="1" applyAlignment="1" applyProtection="1">
      <alignment vertical="center"/>
      <protection locked="0"/>
    </xf>
    <xf numFmtId="0" fontId="37" fillId="0" borderId="1" xfId="0" applyFont="1" applyBorder="1" applyAlignment="1" applyProtection="1">
      <alignment vertical="center"/>
      <protection locked="0"/>
    </xf>
    <xf numFmtId="0" fontId="40" fillId="0" borderId="34" xfId="0" applyFont="1" applyBorder="1" applyAlignment="1" applyProtection="1">
      <alignment vertical="center"/>
      <protection locked="0"/>
    </xf>
    <xf numFmtId="0" fontId="37"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38"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7" fillId="0" borderId="34" xfId="0" applyFont="1" applyBorder="1" applyAlignment="1" applyProtection="1">
      <alignment horizontal="left"/>
      <protection locked="0"/>
    </xf>
    <xf numFmtId="0" fontId="40" fillId="0" borderId="34" xfId="0" applyFont="1" applyBorder="1" applyAlignment="1" applyProtection="1">
      <protection locked="0"/>
    </xf>
    <xf numFmtId="0" fontId="35" fillId="0" borderId="32" xfId="0" applyFont="1" applyBorder="1" applyAlignment="1" applyProtection="1">
      <alignment vertical="top"/>
      <protection locked="0"/>
    </xf>
    <xf numFmtId="0" fontId="35" fillId="0" borderId="33" xfId="0" applyFont="1" applyBorder="1" applyAlignment="1" applyProtection="1">
      <alignment vertical="top"/>
      <protection locked="0"/>
    </xf>
    <xf numFmtId="0" fontId="35" fillId="0" borderId="1" xfId="0" applyFont="1" applyBorder="1" applyAlignment="1" applyProtection="1">
      <alignment horizontal="center" vertical="center"/>
      <protection locked="0"/>
    </xf>
    <xf numFmtId="0" fontId="35" fillId="0" borderId="1" xfId="0" applyFont="1" applyBorder="1" applyAlignment="1" applyProtection="1">
      <alignment horizontal="left" vertical="top"/>
      <protection locked="0"/>
    </xf>
    <xf numFmtId="0" fontId="35" fillId="0" borderId="35" xfId="0" applyFont="1" applyBorder="1" applyAlignment="1" applyProtection="1">
      <alignment vertical="top"/>
      <protection locked="0"/>
    </xf>
    <xf numFmtId="0" fontId="35" fillId="0" borderId="34" xfId="0" applyFont="1" applyBorder="1" applyAlignment="1" applyProtection="1">
      <alignment vertical="top"/>
      <protection locked="0"/>
    </xf>
    <xf numFmtId="0" fontId="35" fillId="0" borderId="36" xfId="0" applyFont="1" applyBorder="1" applyAlignment="1" applyProtection="1">
      <alignment vertical="top"/>
      <protection locked="0"/>
    </xf>
    <xf numFmtId="0" fontId="17" fillId="0" borderId="0" xfId="0" applyFont="1" applyAlignment="1">
      <alignment horizontal="left" vertical="top" wrapText="1"/>
    </xf>
    <xf numFmtId="0" fontId="17" fillId="0" borderId="0" xfId="0" applyFont="1" applyAlignment="1">
      <alignment horizontal="left" vertical="center"/>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49" fontId="2" fillId="5"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4" fontId="18"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17" fillId="0" borderId="0" xfId="0" applyNumberFormat="1" applyFont="1" applyBorder="1" applyAlignment="1">
      <alignment vertical="center"/>
    </xf>
    <xf numFmtId="0" fontId="3" fillId="6" borderId="10" xfId="0" applyFont="1" applyFill="1" applyBorder="1" applyAlignment="1">
      <alignment horizontal="left" vertical="center"/>
    </xf>
    <xf numFmtId="0" fontId="0" fillId="6" borderId="10" xfId="0" applyFont="1" applyFill="1" applyBorder="1" applyAlignment="1">
      <alignment vertical="center"/>
    </xf>
    <xf numFmtId="4" fontId="3" fillId="6" borderId="10" xfId="0" applyNumberFormat="1" applyFont="1" applyFill="1" applyBorder="1" applyAlignment="1">
      <alignment vertical="center"/>
    </xf>
    <xf numFmtId="0" fontId="0" fillId="6" borderId="11"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0" fillId="0" borderId="15" xfId="0" applyFont="1" applyBorder="1" applyAlignment="1">
      <alignment horizontal="center" vertical="center"/>
    </xf>
    <xf numFmtId="0" fontId="20"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2" fillId="7" borderId="9" xfId="0" applyFont="1" applyFill="1" applyBorder="1" applyAlignment="1">
      <alignment horizontal="center" vertical="center"/>
    </xf>
    <xf numFmtId="0" fontId="2" fillId="7" borderId="10" xfId="0" applyFont="1" applyFill="1" applyBorder="1" applyAlignment="1">
      <alignment horizontal="left" vertical="center"/>
    </xf>
    <xf numFmtId="0" fontId="2" fillId="7" borderId="10" xfId="0" applyFont="1" applyFill="1" applyBorder="1" applyAlignment="1">
      <alignment horizontal="center" vertical="center"/>
    </xf>
    <xf numFmtId="0" fontId="2" fillId="7" borderId="10" xfId="0" applyFont="1" applyFill="1" applyBorder="1" applyAlignment="1">
      <alignment horizontal="right" vertical="center"/>
    </xf>
    <xf numFmtId="4" fontId="25"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4" fontId="21" fillId="0" borderId="0" xfId="0" applyNumberFormat="1" applyFont="1" applyAlignment="1">
      <alignment horizontal="right" vertical="center"/>
    </xf>
    <xf numFmtId="4" fontId="21" fillId="0" borderId="0" xfId="0" applyNumberFormat="1" applyFont="1" applyAlignment="1">
      <alignment vertical="center"/>
    </xf>
    <xf numFmtId="0" fontId="13" fillId="4" borderId="0" xfId="0" applyFont="1" applyFill="1" applyAlignment="1">
      <alignment horizontal="center" vertical="center"/>
    </xf>
    <xf numFmtId="0" fontId="0" fillId="0" borderId="0" xfId="0"/>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3"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0" fillId="0" borderId="0" xfId="0" applyFont="1" applyAlignment="1">
      <alignment vertical="center"/>
    </xf>
    <xf numFmtId="0" fontId="28" fillId="3" borderId="0" xfId="1" applyFont="1" applyFill="1" applyAlignment="1">
      <alignment vertical="center"/>
    </xf>
    <xf numFmtId="0" fontId="38" fillId="0" borderId="1" xfId="0" applyFont="1" applyBorder="1" applyAlignment="1" applyProtection="1">
      <alignment horizontal="left" vertical="center"/>
      <protection locked="0"/>
    </xf>
    <xf numFmtId="0" fontId="38" fillId="0" borderId="1" xfId="0" applyFont="1" applyBorder="1" applyAlignment="1" applyProtection="1">
      <alignment horizontal="left" vertical="top"/>
      <protection locked="0"/>
    </xf>
    <xf numFmtId="0" fontId="37" fillId="0" borderId="34" xfId="0" applyFont="1" applyBorder="1" applyAlignment="1" applyProtection="1">
      <alignment horizontal="left"/>
      <protection locked="0"/>
    </xf>
    <xf numFmtId="0" fontId="36" fillId="0" borderId="1"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protection locked="0"/>
    </xf>
    <xf numFmtId="49" fontId="38" fillId="0" borderId="1" xfId="0" applyNumberFormat="1"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7"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workbookViewId="0">
      <pane ySplit="1" topLeftCell="A106" activePane="bottomLeft" state="frozen"/>
      <selection pane="bottomLeft" activeCell="A106" sqref="A106"/>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3" t="s">
        <v>0</v>
      </c>
      <c r="B1" s="14"/>
      <c r="C1" s="14"/>
      <c r="D1" s="15" t="s">
        <v>1</v>
      </c>
      <c r="E1" s="14"/>
      <c r="F1" s="14"/>
      <c r="G1" s="14"/>
      <c r="H1" s="14"/>
      <c r="I1" s="14"/>
      <c r="J1" s="14"/>
      <c r="K1" s="16" t="s">
        <v>2</v>
      </c>
      <c r="L1" s="16"/>
      <c r="M1" s="16"/>
      <c r="N1" s="16"/>
      <c r="O1" s="16"/>
      <c r="P1" s="16"/>
      <c r="Q1" s="16"/>
      <c r="R1" s="16"/>
      <c r="S1" s="16"/>
      <c r="T1" s="14"/>
      <c r="U1" s="14"/>
      <c r="V1" s="14"/>
      <c r="W1" s="16" t="s">
        <v>3</v>
      </c>
      <c r="X1" s="16"/>
      <c r="Y1" s="16"/>
      <c r="Z1" s="16"/>
      <c r="AA1" s="16"/>
      <c r="AB1" s="16"/>
      <c r="AC1" s="16"/>
      <c r="AD1" s="16"/>
      <c r="AE1" s="16"/>
      <c r="AF1" s="16"/>
      <c r="AG1" s="16"/>
      <c r="AH1" s="16"/>
      <c r="AI1" s="17"/>
      <c r="AJ1" s="18"/>
      <c r="AK1" s="18"/>
      <c r="AL1" s="18"/>
      <c r="AM1" s="18"/>
      <c r="AN1" s="18"/>
      <c r="AO1" s="18"/>
      <c r="AP1" s="18"/>
      <c r="AQ1" s="18"/>
      <c r="AR1" s="18"/>
      <c r="AS1" s="18"/>
      <c r="AT1" s="18"/>
      <c r="AU1" s="18"/>
      <c r="AV1" s="18"/>
      <c r="AW1" s="18"/>
      <c r="AX1" s="18"/>
      <c r="AY1" s="18"/>
      <c r="AZ1" s="18"/>
      <c r="BA1" s="19" t="s">
        <v>4</v>
      </c>
      <c r="BB1" s="19" t="s">
        <v>5</v>
      </c>
      <c r="BC1" s="18"/>
      <c r="BD1" s="18"/>
      <c r="BE1" s="18"/>
      <c r="BF1" s="18"/>
      <c r="BG1" s="18"/>
      <c r="BH1" s="18"/>
      <c r="BI1" s="18"/>
      <c r="BJ1" s="18"/>
      <c r="BK1" s="18"/>
      <c r="BL1" s="18"/>
      <c r="BM1" s="18"/>
      <c r="BN1" s="18"/>
      <c r="BO1" s="18"/>
      <c r="BP1" s="18"/>
      <c r="BQ1" s="18"/>
      <c r="BR1" s="18"/>
      <c r="BT1" s="20" t="s">
        <v>6</v>
      </c>
      <c r="BU1" s="20" t="s">
        <v>6</v>
      </c>
      <c r="BV1" s="20" t="s">
        <v>7</v>
      </c>
    </row>
    <row r="2" spans="1:74" ht="36.950000000000003" customHeight="1">
      <c r="AR2" s="322" t="s">
        <v>8</v>
      </c>
      <c r="AS2" s="323"/>
      <c r="AT2" s="323"/>
      <c r="AU2" s="323"/>
      <c r="AV2" s="323"/>
      <c r="AW2" s="323"/>
      <c r="AX2" s="323"/>
      <c r="AY2" s="323"/>
      <c r="AZ2" s="323"/>
      <c r="BA2" s="323"/>
      <c r="BB2" s="323"/>
      <c r="BC2" s="323"/>
      <c r="BD2" s="323"/>
      <c r="BE2" s="323"/>
      <c r="BS2" s="21" t="s">
        <v>9</v>
      </c>
      <c r="BT2" s="21" t="s">
        <v>10</v>
      </c>
    </row>
    <row r="3" spans="1:74" ht="6.95" customHeight="1">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4"/>
      <c r="BS3" s="21" t="s">
        <v>9</v>
      </c>
      <c r="BT3" s="21" t="s">
        <v>11</v>
      </c>
    </row>
    <row r="4" spans="1:74" ht="36.950000000000003" customHeight="1">
      <c r="B4" s="25"/>
      <c r="C4" s="26"/>
      <c r="D4" s="27" t="s">
        <v>12</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8"/>
      <c r="AS4" s="29" t="s">
        <v>13</v>
      </c>
      <c r="BE4" s="30" t="s">
        <v>14</v>
      </c>
      <c r="BS4" s="21" t="s">
        <v>15</v>
      </c>
    </row>
    <row r="5" spans="1:74" ht="14.45" customHeight="1">
      <c r="B5" s="25"/>
      <c r="C5" s="26"/>
      <c r="D5" s="31" t="s">
        <v>16</v>
      </c>
      <c r="E5" s="26"/>
      <c r="F5" s="26"/>
      <c r="G5" s="26"/>
      <c r="H5" s="26"/>
      <c r="I5" s="26"/>
      <c r="J5" s="26"/>
      <c r="K5" s="289" t="s">
        <v>17</v>
      </c>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6"/>
      <c r="AQ5" s="28"/>
      <c r="BE5" s="287" t="s">
        <v>18</v>
      </c>
      <c r="BS5" s="21" t="s">
        <v>9</v>
      </c>
    </row>
    <row r="6" spans="1:74" ht="36.950000000000003" customHeight="1">
      <c r="B6" s="25"/>
      <c r="C6" s="26"/>
      <c r="D6" s="33" t="s">
        <v>19</v>
      </c>
      <c r="E6" s="26"/>
      <c r="F6" s="26"/>
      <c r="G6" s="26"/>
      <c r="H6" s="26"/>
      <c r="I6" s="26"/>
      <c r="J6" s="26"/>
      <c r="K6" s="291" t="s">
        <v>20</v>
      </c>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6"/>
      <c r="AQ6" s="28"/>
      <c r="BE6" s="288"/>
      <c r="BS6" s="21" t="s">
        <v>9</v>
      </c>
    </row>
    <row r="7" spans="1:74" ht="14.45" customHeight="1">
      <c r="B7" s="25"/>
      <c r="C7" s="26"/>
      <c r="D7" s="34" t="s">
        <v>21</v>
      </c>
      <c r="E7" s="26"/>
      <c r="F7" s="26"/>
      <c r="G7" s="26"/>
      <c r="H7" s="26"/>
      <c r="I7" s="26"/>
      <c r="J7" s="26"/>
      <c r="K7" s="32" t="s">
        <v>5</v>
      </c>
      <c r="L7" s="26"/>
      <c r="M7" s="26"/>
      <c r="N7" s="26"/>
      <c r="O7" s="26"/>
      <c r="P7" s="26"/>
      <c r="Q7" s="26"/>
      <c r="R7" s="26"/>
      <c r="S7" s="26"/>
      <c r="T7" s="26"/>
      <c r="U7" s="26"/>
      <c r="V7" s="26"/>
      <c r="W7" s="26"/>
      <c r="X7" s="26"/>
      <c r="Y7" s="26"/>
      <c r="Z7" s="26"/>
      <c r="AA7" s="26"/>
      <c r="AB7" s="26"/>
      <c r="AC7" s="26"/>
      <c r="AD7" s="26"/>
      <c r="AE7" s="26"/>
      <c r="AF7" s="26"/>
      <c r="AG7" s="26"/>
      <c r="AH7" s="26"/>
      <c r="AI7" s="26"/>
      <c r="AJ7" s="26"/>
      <c r="AK7" s="34" t="s">
        <v>22</v>
      </c>
      <c r="AL7" s="26"/>
      <c r="AM7" s="26"/>
      <c r="AN7" s="32" t="s">
        <v>5</v>
      </c>
      <c r="AO7" s="26"/>
      <c r="AP7" s="26"/>
      <c r="AQ7" s="28"/>
      <c r="BE7" s="288"/>
      <c r="BS7" s="21" t="s">
        <v>9</v>
      </c>
    </row>
    <row r="8" spans="1:74" ht="14.45" customHeight="1">
      <c r="B8" s="25"/>
      <c r="C8" s="26"/>
      <c r="D8" s="34" t="s">
        <v>23</v>
      </c>
      <c r="E8" s="26"/>
      <c r="F8" s="26"/>
      <c r="G8" s="26"/>
      <c r="H8" s="26"/>
      <c r="I8" s="26"/>
      <c r="J8" s="26"/>
      <c r="K8" s="32" t="s">
        <v>24</v>
      </c>
      <c r="L8" s="26"/>
      <c r="M8" s="26"/>
      <c r="N8" s="26"/>
      <c r="O8" s="26"/>
      <c r="P8" s="26"/>
      <c r="Q8" s="26"/>
      <c r="R8" s="26"/>
      <c r="S8" s="26"/>
      <c r="T8" s="26"/>
      <c r="U8" s="26"/>
      <c r="V8" s="26"/>
      <c r="W8" s="26"/>
      <c r="X8" s="26"/>
      <c r="Y8" s="26"/>
      <c r="Z8" s="26"/>
      <c r="AA8" s="26"/>
      <c r="AB8" s="26"/>
      <c r="AC8" s="26"/>
      <c r="AD8" s="26"/>
      <c r="AE8" s="26"/>
      <c r="AF8" s="26"/>
      <c r="AG8" s="26"/>
      <c r="AH8" s="26"/>
      <c r="AI8" s="26"/>
      <c r="AJ8" s="26"/>
      <c r="AK8" s="34" t="s">
        <v>25</v>
      </c>
      <c r="AL8" s="26"/>
      <c r="AM8" s="26"/>
      <c r="AN8" s="35" t="s">
        <v>26</v>
      </c>
      <c r="AO8" s="26"/>
      <c r="AP8" s="26"/>
      <c r="AQ8" s="28"/>
      <c r="BE8" s="288"/>
      <c r="BS8" s="21" t="s">
        <v>9</v>
      </c>
    </row>
    <row r="9" spans="1:74" ht="14.45" customHeight="1">
      <c r="B9" s="25"/>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8"/>
      <c r="BE9" s="288"/>
      <c r="BS9" s="21" t="s">
        <v>9</v>
      </c>
    </row>
    <row r="10" spans="1:74" ht="14.45" customHeight="1">
      <c r="B10" s="25"/>
      <c r="C10" s="26"/>
      <c r="D10" s="34" t="s">
        <v>27</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34" t="s">
        <v>28</v>
      </c>
      <c r="AL10" s="26"/>
      <c r="AM10" s="26"/>
      <c r="AN10" s="32" t="s">
        <v>5</v>
      </c>
      <c r="AO10" s="26"/>
      <c r="AP10" s="26"/>
      <c r="AQ10" s="28"/>
      <c r="BE10" s="288"/>
      <c r="BS10" s="21" t="s">
        <v>9</v>
      </c>
    </row>
    <row r="11" spans="1:74" ht="18.399999999999999" customHeight="1">
      <c r="B11" s="25"/>
      <c r="C11" s="26"/>
      <c r="D11" s="26"/>
      <c r="E11" s="32" t="s">
        <v>24</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34" t="s">
        <v>29</v>
      </c>
      <c r="AL11" s="26"/>
      <c r="AM11" s="26"/>
      <c r="AN11" s="32" t="s">
        <v>5</v>
      </c>
      <c r="AO11" s="26"/>
      <c r="AP11" s="26"/>
      <c r="AQ11" s="28"/>
      <c r="BE11" s="288"/>
      <c r="BS11" s="21" t="s">
        <v>9</v>
      </c>
    </row>
    <row r="12" spans="1:74" ht="6.95" customHeight="1">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8"/>
      <c r="BE12" s="288"/>
      <c r="BS12" s="21" t="s">
        <v>9</v>
      </c>
    </row>
    <row r="13" spans="1:74" ht="14.45" customHeight="1">
      <c r="B13" s="25"/>
      <c r="C13" s="26"/>
      <c r="D13" s="34" t="s">
        <v>30</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34" t="s">
        <v>28</v>
      </c>
      <c r="AL13" s="26"/>
      <c r="AM13" s="26"/>
      <c r="AN13" s="36" t="s">
        <v>31</v>
      </c>
      <c r="AO13" s="26"/>
      <c r="AP13" s="26"/>
      <c r="AQ13" s="28"/>
      <c r="BE13" s="288"/>
      <c r="BS13" s="21" t="s">
        <v>9</v>
      </c>
    </row>
    <row r="14" spans="1:74">
      <c r="B14" s="25"/>
      <c r="C14" s="26"/>
      <c r="D14" s="26"/>
      <c r="E14" s="292" t="s">
        <v>31</v>
      </c>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34" t="s">
        <v>29</v>
      </c>
      <c r="AL14" s="26"/>
      <c r="AM14" s="26"/>
      <c r="AN14" s="36" t="s">
        <v>31</v>
      </c>
      <c r="AO14" s="26"/>
      <c r="AP14" s="26"/>
      <c r="AQ14" s="28"/>
      <c r="BE14" s="288"/>
      <c r="BS14" s="21" t="s">
        <v>9</v>
      </c>
    </row>
    <row r="15" spans="1:74" ht="6.95" customHeight="1">
      <c r="B15" s="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8"/>
      <c r="BE15" s="288"/>
      <c r="BS15" s="21" t="s">
        <v>6</v>
      </c>
    </row>
    <row r="16" spans="1:74" ht="14.45" customHeight="1">
      <c r="B16" s="25"/>
      <c r="C16" s="26"/>
      <c r="D16" s="34" t="s">
        <v>32</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34" t="s">
        <v>28</v>
      </c>
      <c r="AL16" s="26"/>
      <c r="AM16" s="26"/>
      <c r="AN16" s="32" t="s">
        <v>5</v>
      </c>
      <c r="AO16" s="26"/>
      <c r="AP16" s="26"/>
      <c r="AQ16" s="28"/>
      <c r="BE16" s="288"/>
      <c r="BS16" s="21" t="s">
        <v>6</v>
      </c>
    </row>
    <row r="17" spans="2:71" ht="18.399999999999999" customHeight="1">
      <c r="B17" s="25"/>
      <c r="C17" s="26"/>
      <c r="D17" s="26"/>
      <c r="E17" s="32" t="s">
        <v>24</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34" t="s">
        <v>29</v>
      </c>
      <c r="AL17" s="26"/>
      <c r="AM17" s="26"/>
      <c r="AN17" s="32" t="s">
        <v>5</v>
      </c>
      <c r="AO17" s="26"/>
      <c r="AP17" s="26"/>
      <c r="AQ17" s="28"/>
      <c r="BE17" s="288"/>
      <c r="BS17" s="21" t="s">
        <v>33</v>
      </c>
    </row>
    <row r="18" spans="2:71" ht="6.95" customHeight="1">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8"/>
      <c r="BE18" s="288"/>
      <c r="BS18" s="21" t="s">
        <v>9</v>
      </c>
    </row>
    <row r="19" spans="2:71" ht="14.45" customHeight="1">
      <c r="B19" s="25"/>
      <c r="C19" s="26"/>
      <c r="D19" s="34" t="s">
        <v>34</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8"/>
      <c r="BE19" s="288"/>
      <c r="BS19" s="21" t="s">
        <v>9</v>
      </c>
    </row>
    <row r="20" spans="2:71" ht="16.5" customHeight="1">
      <c r="B20" s="25"/>
      <c r="C20" s="26"/>
      <c r="D20" s="26"/>
      <c r="E20" s="294" t="s">
        <v>5</v>
      </c>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6"/>
      <c r="AP20" s="26"/>
      <c r="AQ20" s="28"/>
      <c r="BE20" s="288"/>
      <c r="BS20" s="21" t="s">
        <v>6</v>
      </c>
    </row>
    <row r="21" spans="2:71" ht="6.95" customHeight="1">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8"/>
      <c r="BE21" s="288"/>
    </row>
    <row r="22" spans="2:71" ht="6.95" customHeight="1">
      <c r="B22" s="25"/>
      <c r="C22" s="26"/>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26"/>
      <c r="AQ22" s="28"/>
      <c r="BE22" s="288"/>
    </row>
    <row r="23" spans="2:71" s="1" customFormat="1" ht="25.9" customHeight="1">
      <c r="B23" s="38"/>
      <c r="C23" s="39"/>
      <c r="D23" s="40" t="s">
        <v>35</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295">
        <f>ROUND(AG51,2)</f>
        <v>0</v>
      </c>
      <c r="AL23" s="296"/>
      <c r="AM23" s="296"/>
      <c r="AN23" s="296"/>
      <c r="AO23" s="296"/>
      <c r="AP23" s="39"/>
      <c r="AQ23" s="42"/>
      <c r="BE23" s="288"/>
    </row>
    <row r="24" spans="2:71" s="1" customFormat="1" ht="6.95" customHeight="1">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42"/>
      <c r="BE24" s="288"/>
    </row>
    <row r="25" spans="2:71" s="1" customFormat="1" ht="13.5">
      <c r="B25" s="38"/>
      <c r="C25" s="39"/>
      <c r="D25" s="39"/>
      <c r="E25" s="39"/>
      <c r="F25" s="39"/>
      <c r="G25" s="39"/>
      <c r="H25" s="39"/>
      <c r="I25" s="39"/>
      <c r="J25" s="39"/>
      <c r="K25" s="39"/>
      <c r="L25" s="297" t="s">
        <v>36</v>
      </c>
      <c r="M25" s="297"/>
      <c r="N25" s="297"/>
      <c r="O25" s="297"/>
      <c r="P25" s="39"/>
      <c r="Q25" s="39"/>
      <c r="R25" s="39"/>
      <c r="S25" s="39"/>
      <c r="T25" s="39"/>
      <c r="U25" s="39"/>
      <c r="V25" s="39"/>
      <c r="W25" s="297" t="s">
        <v>37</v>
      </c>
      <c r="X25" s="297"/>
      <c r="Y25" s="297"/>
      <c r="Z25" s="297"/>
      <c r="AA25" s="297"/>
      <c r="AB25" s="297"/>
      <c r="AC25" s="297"/>
      <c r="AD25" s="297"/>
      <c r="AE25" s="297"/>
      <c r="AF25" s="39"/>
      <c r="AG25" s="39"/>
      <c r="AH25" s="39"/>
      <c r="AI25" s="39"/>
      <c r="AJ25" s="39"/>
      <c r="AK25" s="297" t="s">
        <v>38</v>
      </c>
      <c r="AL25" s="297"/>
      <c r="AM25" s="297"/>
      <c r="AN25" s="297"/>
      <c r="AO25" s="297"/>
      <c r="AP25" s="39"/>
      <c r="AQ25" s="42"/>
      <c r="BE25" s="288"/>
    </row>
    <row r="26" spans="2:71" s="2" customFormat="1" ht="14.45" customHeight="1">
      <c r="B26" s="44"/>
      <c r="C26" s="45"/>
      <c r="D26" s="46" t="s">
        <v>39</v>
      </c>
      <c r="E26" s="45"/>
      <c r="F26" s="46" t="s">
        <v>40</v>
      </c>
      <c r="G26" s="45"/>
      <c r="H26" s="45"/>
      <c r="I26" s="45"/>
      <c r="J26" s="45"/>
      <c r="K26" s="45"/>
      <c r="L26" s="298">
        <v>0.21</v>
      </c>
      <c r="M26" s="299"/>
      <c r="N26" s="299"/>
      <c r="O26" s="299"/>
      <c r="P26" s="45"/>
      <c r="Q26" s="45"/>
      <c r="R26" s="45"/>
      <c r="S26" s="45"/>
      <c r="T26" s="45"/>
      <c r="U26" s="45"/>
      <c r="V26" s="45"/>
      <c r="W26" s="300">
        <f>ROUND(AZ51,2)</f>
        <v>0</v>
      </c>
      <c r="X26" s="299"/>
      <c r="Y26" s="299"/>
      <c r="Z26" s="299"/>
      <c r="AA26" s="299"/>
      <c r="AB26" s="299"/>
      <c r="AC26" s="299"/>
      <c r="AD26" s="299"/>
      <c r="AE26" s="299"/>
      <c r="AF26" s="45"/>
      <c r="AG26" s="45"/>
      <c r="AH26" s="45"/>
      <c r="AI26" s="45"/>
      <c r="AJ26" s="45"/>
      <c r="AK26" s="300">
        <f>ROUND(AV51,2)</f>
        <v>0</v>
      </c>
      <c r="AL26" s="299"/>
      <c r="AM26" s="299"/>
      <c r="AN26" s="299"/>
      <c r="AO26" s="299"/>
      <c r="AP26" s="45"/>
      <c r="AQ26" s="47"/>
      <c r="BE26" s="288"/>
    </row>
    <row r="27" spans="2:71" s="2" customFormat="1" ht="14.45" customHeight="1">
      <c r="B27" s="44"/>
      <c r="C27" s="45"/>
      <c r="D27" s="45"/>
      <c r="E27" s="45"/>
      <c r="F27" s="46" t="s">
        <v>41</v>
      </c>
      <c r="G27" s="45"/>
      <c r="H27" s="45"/>
      <c r="I27" s="45"/>
      <c r="J27" s="45"/>
      <c r="K27" s="45"/>
      <c r="L27" s="298">
        <v>0.15</v>
      </c>
      <c r="M27" s="299"/>
      <c r="N27" s="299"/>
      <c r="O27" s="299"/>
      <c r="P27" s="45"/>
      <c r="Q27" s="45"/>
      <c r="R27" s="45"/>
      <c r="S27" s="45"/>
      <c r="T27" s="45"/>
      <c r="U27" s="45"/>
      <c r="V27" s="45"/>
      <c r="W27" s="300">
        <f>ROUND(BA51,2)</f>
        <v>0</v>
      </c>
      <c r="X27" s="299"/>
      <c r="Y27" s="299"/>
      <c r="Z27" s="299"/>
      <c r="AA27" s="299"/>
      <c r="AB27" s="299"/>
      <c r="AC27" s="299"/>
      <c r="AD27" s="299"/>
      <c r="AE27" s="299"/>
      <c r="AF27" s="45"/>
      <c r="AG27" s="45"/>
      <c r="AH27" s="45"/>
      <c r="AI27" s="45"/>
      <c r="AJ27" s="45"/>
      <c r="AK27" s="300">
        <f>ROUND(AW51,2)</f>
        <v>0</v>
      </c>
      <c r="AL27" s="299"/>
      <c r="AM27" s="299"/>
      <c r="AN27" s="299"/>
      <c r="AO27" s="299"/>
      <c r="AP27" s="45"/>
      <c r="AQ27" s="47"/>
      <c r="BE27" s="288"/>
    </row>
    <row r="28" spans="2:71" s="2" customFormat="1" ht="14.45" hidden="1" customHeight="1">
      <c r="B28" s="44"/>
      <c r="C28" s="45"/>
      <c r="D28" s="45"/>
      <c r="E28" s="45"/>
      <c r="F28" s="46" t="s">
        <v>42</v>
      </c>
      <c r="G28" s="45"/>
      <c r="H28" s="45"/>
      <c r="I28" s="45"/>
      <c r="J28" s="45"/>
      <c r="K28" s="45"/>
      <c r="L28" s="298">
        <v>0.21</v>
      </c>
      <c r="M28" s="299"/>
      <c r="N28" s="299"/>
      <c r="O28" s="299"/>
      <c r="P28" s="45"/>
      <c r="Q28" s="45"/>
      <c r="R28" s="45"/>
      <c r="S28" s="45"/>
      <c r="T28" s="45"/>
      <c r="U28" s="45"/>
      <c r="V28" s="45"/>
      <c r="W28" s="300">
        <f>ROUND(BB51,2)</f>
        <v>0</v>
      </c>
      <c r="X28" s="299"/>
      <c r="Y28" s="299"/>
      <c r="Z28" s="299"/>
      <c r="AA28" s="299"/>
      <c r="AB28" s="299"/>
      <c r="AC28" s="299"/>
      <c r="AD28" s="299"/>
      <c r="AE28" s="299"/>
      <c r="AF28" s="45"/>
      <c r="AG28" s="45"/>
      <c r="AH28" s="45"/>
      <c r="AI28" s="45"/>
      <c r="AJ28" s="45"/>
      <c r="AK28" s="300">
        <v>0</v>
      </c>
      <c r="AL28" s="299"/>
      <c r="AM28" s="299"/>
      <c r="AN28" s="299"/>
      <c r="AO28" s="299"/>
      <c r="AP28" s="45"/>
      <c r="AQ28" s="47"/>
      <c r="BE28" s="288"/>
    </row>
    <row r="29" spans="2:71" s="2" customFormat="1" ht="14.45" hidden="1" customHeight="1">
      <c r="B29" s="44"/>
      <c r="C29" s="45"/>
      <c r="D29" s="45"/>
      <c r="E29" s="45"/>
      <c r="F29" s="46" t="s">
        <v>43</v>
      </c>
      <c r="G29" s="45"/>
      <c r="H29" s="45"/>
      <c r="I29" s="45"/>
      <c r="J29" s="45"/>
      <c r="K29" s="45"/>
      <c r="L29" s="298">
        <v>0.15</v>
      </c>
      <c r="M29" s="299"/>
      <c r="N29" s="299"/>
      <c r="O29" s="299"/>
      <c r="P29" s="45"/>
      <c r="Q29" s="45"/>
      <c r="R29" s="45"/>
      <c r="S29" s="45"/>
      <c r="T29" s="45"/>
      <c r="U29" s="45"/>
      <c r="V29" s="45"/>
      <c r="W29" s="300">
        <f>ROUND(BC51,2)</f>
        <v>0</v>
      </c>
      <c r="X29" s="299"/>
      <c r="Y29" s="299"/>
      <c r="Z29" s="299"/>
      <c r="AA29" s="299"/>
      <c r="AB29" s="299"/>
      <c r="AC29" s="299"/>
      <c r="AD29" s="299"/>
      <c r="AE29" s="299"/>
      <c r="AF29" s="45"/>
      <c r="AG29" s="45"/>
      <c r="AH29" s="45"/>
      <c r="AI29" s="45"/>
      <c r="AJ29" s="45"/>
      <c r="AK29" s="300">
        <v>0</v>
      </c>
      <c r="AL29" s="299"/>
      <c r="AM29" s="299"/>
      <c r="AN29" s="299"/>
      <c r="AO29" s="299"/>
      <c r="AP29" s="45"/>
      <c r="AQ29" s="47"/>
      <c r="BE29" s="288"/>
    </row>
    <row r="30" spans="2:71" s="2" customFormat="1" ht="14.45" hidden="1" customHeight="1">
      <c r="B30" s="44"/>
      <c r="C30" s="45"/>
      <c r="D30" s="45"/>
      <c r="E30" s="45"/>
      <c r="F30" s="46" t="s">
        <v>44</v>
      </c>
      <c r="G30" s="45"/>
      <c r="H30" s="45"/>
      <c r="I30" s="45"/>
      <c r="J30" s="45"/>
      <c r="K30" s="45"/>
      <c r="L30" s="298">
        <v>0</v>
      </c>
      <c r="M30" s="299"/>
      <c r="N30" s="299"/>
      <c r="O30" s="299"/>
      <c r="P30" s="45"/>
      <c r="Q30" s="45"/>
      <c r="R30" s="45"/>
      <c r="S30" s="45"/>
      <c r="T30" s="45"/>
      <c r="U30" s="45"/>
      <c r="V30" s="45"/>
      <c r="W30" s="300">
        <f>ROUND(BD51,2)</f>
        <v>0</v>
      </c>
      <c r="X30" s="299"/>
      <c r="Y30" s="299"/>
      <c r="Z30" s="299"/>
      <c r="AA30" s="299"/>
      <c r="AB30" s="299"/>
      <c r="AC30" s="299"/>
      <c r="AD30" s="299"/>
      <c r="AE30" s="299"/>
      <c r="AF30" s="45"/>
      <c r="AG30" s="45"/>
      <c r="AH30" s="45"/>
      <c r="AI30" s="45"/>
      <c r="AJ30" s="45"/>
      <c r="AK30" s="300">
        <v>0</v>
      </c>
      <c r="AL30" s="299"/>
      <c r="AM30" s="299"/>
      <c r="AN30" s="299"/>
      <c r="AO30" s="299"/>
      <c r="AP30" s="45"/>
      <c r="AQ30" s="47"/>
      <c r="BE30" s="288"/>
    </row>
    <row r="31" spans="2:71" s="1" customFormat="1" ht="6.95" customHeight="1">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42"/>
      <c r="BE31" s="288"/>
    </row>
    <row r="32" spans="2:71" s="1" customFormat="1" ht="25.9" customHeight="1">
      <c r="B32" s="38"/>
      <c r="C32" s="48"/>
      <c r="D32" s="49" t="s">
        <v>45</v>
      </c>
      <c r="E32" s="50"/>
      <c r="F32" s="50"/>
      <c r="G32" s="50"/>
      <c r="H32" s="50"/>
      <c r="I32" s="50"/>
      <c r="J32" s="50"/>
      <c r="K32" s="50"/>
      <c r="L32" s="50"/>
      <c r="M32" s="50"/>
      <c r="N32" s="50"/>
      <c r="O32" s="50"/>
      <c r="P32" s="50"/>
      <c r="Q32" s="50"/>
      <c r="R32" s="50"/>
      <c r="S32" s="50"/>
      <c r="T32" s="51" t="s">
        <v>46</v>
      </c>
      <c r="U32" s="50"/>
      <c r="V32" s="50"/>
      <c r="W32" s="50"/>
      <c r="X32" s="301" t="s">
        <v>47</v>
      </c>
      <c r="Y32" s="302"/>
      <c r="Z32" s="302"/>
      <c r="AA32" s="302"/>
      <c r="AB32" s="302"/>
      <c r="AC32" s="50"/>
      <c r="AD32" s="50"/>
      <c r="AE32" s="50"/>
      <c r="AF32" s="50"/>
      <c r="AG32" s="50"/>
      <c r="AH32" s="50"/>
      <c r="AI32" s="50"/>
      <c r="AJ32" s="50"/>
      <c r="AK32" s="303">
        <f>SUM(AK23:AK30)</f>
        <v>0</v>
      </c>
      <c r="AL32" s="302"/>
      <c r="AM32" s="302"/>
      <c r="AN32" s="302"/>
      <c r="AO32" s="304"/>
      <c r="AP32" s="48"/>
      <c r="AQ32" s="52"/>
      <c r="BE32" s="288"/>
    </row>
    <row r="33" spans="2:56" s="1" customFormat="1" ht="6.95" customHeight="1">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42"/>
    </row>
    <row r="34" spans="2:56" s="1" customFormat="1" ht="6.95" customHeight="1">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5"/>
    </row>
    <row r="38" spans="2:56" s="1" customFormat="1" ht="6.95" customHeight="1">
      <c r="B38" s="56"/>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38"/>
    </row>
    <row r="39" spans="2:56" s="1" customFormat="1" ht="36.950000000000003" customHeight="1">
      <c r="B39" s="38"/>
      <c r="C39" s="58" t="s">
        <v>48</v>
      </c>
      <c r="AR39" s="38"/>
    </row>
    <row r="40" spans="2:56" s="1" customFormat="1" ht="6.95" customHeight="1">
      <c r="B40" s="38"/>
      <c r="AR40" s="38"/>
    </row>
    <row r="41" spans="2:56" s="3" customFormat="1" ht="14.45" customHeight="1">
      <c r="B41" s="59"/>
      <c r="C41" s="60" t="s">
        <v>16</v>
      </c>
      <c r="L41" s="3" t="str">
        <f>K5</f>
        <v>Z190101</v>
      </c>
      <c r="AR41" s="59"/>
    </row>
    <row r="42" spans="2:56" s="4" customFormat="1" ht="36.950000000000003" customHeight="1">
      <c r="B42" s="61"/>
      <c r="C42" s="62" t="s">
        <v>19</v>
      </c>
      <c r="L42" s="305" t="str">
        <f>K6</f>
        <v>výměna vchodových dveří do vstupní budovy SPŠ Stavební Pardubice</v>
      </c>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R42" s="61"/>
    </row>
    <row r="43" spans="2:56" s="1" customFormat="1" ht="6.95" customHeight="1">
      <c r="B43" s="38"/>
      <c r="AR43" s="38"/>
    </row>
    <row r="44" spans="2:56" s="1" customFormat="1">
      <c r="B44" s="38"/>
      <c r="C44" s="60" t="s">
        <v>23</v>
      </c>
      <c r="L44" s="63" t="str">
        <f>IF(K8="","",K8)</f>
        <v xml:space="preserve"> </v>
      </c>
      <c r="AI44" s="60" t="s">
        <v>25</v>
      </c>
      <c r="AM44" s="307" t="str">
        <f>IF(AN8= "","",AN8)</f>
        <v>24.1.2019</v>
      </c>
      <c r="AN44" s="307"/>
      <c r="AR44" s="38"/>
    </row>
    <row r="45" spans="2:56" s="1" customFormat="1" ht="6.95" customHeight="1">
      <c r="B45" s="38"/>
      <c r="AR45" s="38"/>
    </row>
    <row r="46" spans="2:56" s="1" customFormat="1">
      <c r="B46" s="38"/>
      <c r="C46" s="60" t="s">
        <v>27</v>
      </c>
      <c r="L46" s="3" t="str">
        <f>IF(E11= "","",E11)</f>
        <v xml:space="preserve"> </v>
      </c>
      <c r="AI46" s="60" t="s">
        <v>32</v>
      </c>
      <c r="AM46" s="308" t="str">
        <f>IF(E17="","",E17)</f>
        <v xml:space="preserve"> </v>
      </c>
      <c r="AN46" s="308"/>
      <c r="AO46" s="308"/>
      <c r="AP46" s="308"/>
      <c r="AR46" s="38"/>
      <c r="AS46" s="309" t="s">
        <v>49</v>
      </c>
      <c r="AT46" s="310"/>
      <c r="AU46" s="65"/>
      <c r="AV46" s="65"/>
      <c r="AW46" s="65"/>
      <c r="AX46" s="65"/>
      <c r="AY46" s="65"/>
      <c r="AZ46" s="65"/>
      <c r="BA46" s="65"/>
      <c r="BB46" s="65"/>
      <c r="BC46" s="65"/>
      <c r="BD46" s="66"/>
    </row>
    <row r="47" spans="2:56" s="1" customFormat="1">
      <c r="B47" s="38"/>
      <c r="C47" s="60" t="s">
        <v>30</v>
      </c>
      <c r="L47" s="3" t="str">
        <f>IF(E14= "Vyplň údaj","",E14)</f>
        <v/>
      </c>
      <c r="AR47" s="38"/>
      <c r="AS47" s="311"/>
      <c r="AT47" s="312"/>
      <c r="AU47" s="39"/>
      <c r="AV47" s="39"/>
      <c r="AW47" s="39"/>
      <c r="AX47" s="39"/>
      <c r="AY47" s="39"/>
      <c r="AZ47" s="39"/>
      <c r="BA47" s="39"/>
      <c r="BB47" s="39"/>
      <c r="BC47" s="39"/>
      <c r="BD47" s="67"/>
    </row>
    <row r="48" spans="2:56" s="1" customFormat="1" ht="10.9" customHeight="1">
      <c r="B48" s="38"/>
      <c r="AR48" s="38"/>
      <c r="AS48" s="311"/>
      <c r="AT48" s="312"/>
      <c r="AU48" s="39"/>
      <c r="AV48" s="39"/>
      <c r="AW48" s="39"/>
      <c r="AX48" s="39"/>
      <c r="AY48" s="39"/>
      <c r="AZ48" s="39"/>
      <c r="BA48" s="39"/>
      <c r="BB48" s="39"/>
      <c r="BC48" s="39"/>
      <c r="BD48" s="67"/>
    </row>
    <row r="49" spans="1:91" s="1" customFormat="1" ht="29.25" customHeight="1">
      <c r="B49" s="38"/>
      <c r="C49" s="313" t="s">
        <v>50</v>
      </c>
      <c r="D49" s="314"/>
      <c r="E49" s="314"/>
      <c r="F49" s="314"/>
      <c r="G49" s="314"/>
      <c r="H49" s="68"/>
      <c r="I49" s="315" t="s">
        <v>51</v>
      </c>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6" t="s">
        <v>52</v>
      </c>
      <c r="AH49" s="314"/>
      <c r="AI49" s="314"/>
      <c r="AJ49" s="314"/>
      <c r="AK49" s="314"/>
      <c r="AL49" s="314"/>
      <c r="AM49" s="314"/>
      <c r="AN49" s="315" t="s">
        <v>53</v>
      </c>
      <c r="AO49" s="314"/>
      <c r="AP49" s="314"/>
      <c r="AQ49" s="69" t="s">
        <v>54</v>
      </c>
      <c r="AR49" s="38"/>
      <c r="AS49" s="70" t="s">
        <v>55</v>
      </c>
      <c r="AT49" s="71" t="s">
        <v>56</v>
      </c>
      <c r="AU49" s="71" t="s">
        <v>57</v>
      </c>
      <c r="AV49" s="71" t="s">
        <v>58</v>
      </c>
      <c r="AW49" s="71" t="s">
        <v>59</v>
      </c>
      <c r="AX49" s="71" t="s">
        <v>60</v>
      </c>
      <c r="AY49" s="71" t="s">
        <v>61</v>
      </c>
      <c r="AZ49" s="71" t="s">
        <v>62</v>
      </c>
      <c r="BA49" s="71" t="s">
        <v>63</v>
      </c>
      <c r="BB49" s="71" t="s">
        <v>64</v>
      </c>
      <c r="BC49" s="71" t="s">
        <v>65</v>
      </c>
      <c r="BD49" s="72" t="s">
        <v>66</v>
      </c>
    </row>
    <row r="50" spans="1:91" s="1" customFormat="1" ht="10.9" customHeight="1">
      <c r="B50" s="38"/>
      <c r="AR50" s="38"/>
      <c r="AS50" s="73"/>
      <c r="AT50" s="65"/>
      <c r="AU50" s="65"/>
      <c r="AV50" s="65"/>
      <c r="AW50" s="65"/>
      <c r="AX50" s="65"/>
      <c r="AY50" s="65"/>
      <c r="AZ50" s="65"/>
      <c r="BA50" s="65"/>
      <c r="BB50" s="65"/>
      <c r="BC50" s="65"/>
      <c r="BD50" s="66"/>
    </row>
    <row r="51" spans="1:91" s="4" customFormat="1" ht="32.450000000000003" customHeight="1">
      <c r="B51" s="61"/>
      <c r="C51" s="74" t="s">
        <v>67</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320">
        <f>ROUND(SUM(AG52:AG53),2)</f>
        <v>0</v>
      </c>
      <c r="AH51" s="320"/>
      <c r="AI51" s="320"/>
      <c r="AJ51" s="320"/>
      <c r="AK51" s="320"/>
      <c r="AL51" s="320"/>
      <c r="AM51" s="320"/>
      <c r="AN51" s="321">
        <f>SUM(AG51,AT51)</f>
        <v>0</v>
      </c>
      <c r="AO51" s="321"/>
      <c r="AP51" s="321"/>
      <c r="AQ51" s="76" t="s">
        <v>5</v>
      </c>
      <c r="AR51" s="61"/>
      <c r="AS51" s="77">
        <f>ROUND(SUM(AS52:AS53),2)</f>
        <v>0</v>
      </c>
      <c r="AT51" s="78">
        <f>ROUND(SUM(AV51:AW51),2)</f>
        <v>0</v>
      </c>
      <c r="AU51" s="79">
        <f>ROUND(SUM(AU52:AU53),5)</f>
        <v>0</v>
      </c>
      <c r="AV51" s="78">
        <f>ROUND(AZ51*L26,2)</f>
        <v>0</v>
      </c>
      <c r="AW51" s="78">
        <f>ROUND(BA51*L27,2)</f>
        <v>0</v>
      </c>
      <c r="AX51" s="78">
        <f>ROUND(BB51*L26,2)</f>
        <v>0</v>
      </c>
      <c r="AY51" s="78">
        <f>ROUND(BC51*L27,2)</f>
        <v>0</v>
      </c>
      <c r="AZ51" s="78">
        <f>ROUND(SUM(AZ52:AZ53),2)</f>
        <v>0</v>
      </c>
      <c r="BA51" s="78">
        <f>ROUND(SUM(BA52:BA53),2)</f>
        <v>0</v>
      </c>
      <c r="BB51" s="78">
        <f>ROUND(SUM(BB52:BB53),2)</f>
        <v>0</v>
      </c>
      <c r="BC51" s="78">
        <f>ROUND(SUM(BC52:BC53),2)</f>
        <v>0</v>
      </c>
      <c r="BD51" s="80">
        <f>ROUND(SUM(BD52:BD53),2)</f>
        <v>0</v>
      </c>
      <c r="BS51" s="62" t="s">
        <v>68</v>
      </c>
      <c r="BT51" s="62" t="s">
        <v>69</v>
      </c>
      <c r="BU51" s="81" t="s">
        <v>70</v>
      </c>
      <c r="BV51" s="62" t="s">
        <v>71</v>
      </c>
      <c r="BW51" s="62" t="s">
        <v>7</v>
      </c>
      <c r="BX51" s="62" t="s">
        <v>72</v>
      </c>
      <c r="CL51" s="62" t="s">
        <v>5</v>
      </c>
    </row>
    <row r="52" spans="1:91" s="5" customFormat="1" ht="16.5" customHeight="1">
      <c r="A52" s="82" t="s">
        <v>73</v>
      </c>
      <c r="B52" s="83"/>
      <c r="C52" s="84"/>
      <c r="D52" s="319" t="s">
        <v>74</v>
      </c>
      <c r="E52" s="319"/>
      <c r="F52" s="319"/>
      <c r="G52" s="319"/>
      <c r="H52" s="319"/>
      <c r="I52" s="85"/>
      <c r="J52" s="319" t="s">
        <v>75</v>
      </c>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7">
        <f>'01 - stavební úpravy'!J27</f>
        <v>0</v>
      </c>
      <c r="AH52" s="318"/>
      <c r="AI52" s="318"/>
      <c r="AJ52" s="318"/>
      <c r="AK52" s="318"/>
      <c r="AL52" s="318"/>
      <c r="AM52" s="318"/>
      <c r="AN52" s="317">
        <f>SUM(AG52,AT52)</f>
        <v>0</v>
      </c>
      <c r="AO52" s="318"/>
      <c r="AP52" s="318"/>
      <c r="AQ52" s="86" t="s">
        <v>76</v>
      </c>
      <c r="AR52" s="83"/>
      <c r="AS52" s="87">
        <v>0</v>
      </c>
      <c r="AT52" s="88">
        <f>ROUND(SUM(AV52:AW52),2)</f>
        <v>0</v>
      </c>
      <c r="AU52" s="89">
        <f>'01 - stavební úpravy'!P83</f>
        <v>0</v>
      </c>
      <c r="AV52" s="88">
        <f>'01 - stavební úpravy'!J30</f>
        <v>0</v>
      </c>
      <c r="AW52" s="88">
        <f>'01 - stavební úpravy'!J31</f>
        <v>0</v>
      </c>
      <c r="AX52" s="88">
        <f>'01 - stavební úpravy'!J32</f>
        <v>0</v>
      </c>
      <c r="AY52" s="88">
        <f>'01 - stavební úpravy'!J33</f>
        <v>0</v>
      </c>
      <c r="AZ52" s="88">
        <f>'01 - stavební úpravy'!F30</f>
        <v>0</v>
      </c>
      <c r="BA52" s="88">
        <f>'01 - stavební úpravy'!F31</f>
        <v>0</v>
      </c>
      <c r="BB52" s="88">
        <f>'01 - stavební úpravy'!F32</f>
        <v>0</v>
      </c>
      <c r="BC52" s="88">
        <f>'01 - stavební úpravy'!F33</f>
        <v>0</v>
      </c>
      <c r="BD52" s="90">
        <f>'01 - stavební úpravy'!F34</f>
        <v>0</v>
      </c>
      <c r="BT52" s="91" t="s">
        <v>77</v>
      </c>
      <c r="BV52" s="91" t="s">
        <v>71</v>
      </c>
      <c r="BW52" s="91" t="s">
        <v>78</v>
      </c>
      <c r="BX52" s="91" t="s">
        <v>7</v>
      </c>
      <c r="CL52" s="91" t="s">
        <v>5</v>
      </c>
      <c r="CM52" s="91" t="s">
        <v>79</v>
      </c>
    </row>
    <row r="53" spans="1:91" s="5" customFormat="1" ht="16.5" customHeight="1">
      <c r="A53" s="82" t="s">
        <v>73</v>
      </c>
      <c r="B53" s="83"/>
      <c r="C53" s="84"/>
      <c r="D53" s="319" t="s">
        <v>80</v>
      </c>
      <c r="E53" s="319"/>
      <c r="F53" s="319"/>
      <c r="G53" s="319"/>
      <c r="H53" s="319"/>
      <c r="I53" s="85"/>
      <c r="J53" s="319" t="s">
        <v>81</v>
      </c>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7">
        <f>'02 - úprava elektroinstalace'!J27</f>
        <v>0</v>
      </c>
      <c r="AH53" s="318"/>
      <c r="AI53" s="318"/>
      <c r="AJ53" s="318"/>
      <c r="AK53" s="318"/>
      <c r="AL53" s="318"/>
      <c r="AM53" s="318"/>
      <c r="AN53" s="317">
        <f>SUM(AG53,AT53)</f>
        <v>0</v>
      </c>
      <c r="AO53" s="318"/>
      <c r="AP53" s="318"/>
      <c r="AQ53" s="86" t="s">
        <v>76</v>
      </c>
      <c r="AR53" s="83"/>
      <c r="AS53" s="92">
        <v>0</v>
      </c>
      <c r="AT53" s="93">
        <f>ROUND(SUM(AV53:AW53),2)</f>
        <v>0</v>
      </c>
      <c r="AU53" s="94">
        <f>'02 - úprava elektroinstalace'!P82</f>
        <v>0</v>
      </c>
      <c r="AV53" s="93">
        <f>'02 - úprava elektroinstalace'!J30</f>
        <v>0</v>
      </c>
      <c r="AW53" s="93">
        <f>'02 - úprava elektroinstalace'!J31</f>
        <v>0</v>
      </c>
      <c r="AX53" s="93">
        <f>'02 - úprava elektroinstalace'!J32</f>
        <v>0</v>
      </c>
      <c r="AY53" s="93">
        <f>'02 - úprava elektroinstalace'!J33</f>
        <v>0</v>
      </c>
      <c r="AZ53" s="93">
        <f>'02 - úprava elektroinstalace'!F30</f>
        <v>0</v>
      </c>
      <c r="BA53" s="93">
        <f>'02 - úprava elektroinstalace'!F31</f>
        <v>0</v>
      </c>
      <c r="BB53" s="93">
        <f>'02 - úprava elektroinstalace'!F32</f>
        <v>0</v>
      </c>
      <c r="BC53" s="93">
        <f>'02 - úprava elektroinstalace'!F33</f>
        <v>0</v>
      </c>
      <c r="BD53" s="95">
        <f>'02 - úprava elektroinstalace'!F34</f>
        <v>0</v>
      </c>
      <c r="BT53" s="91" t="s">
        <v>77</v>
      </c>
      <c r="BV53" s="91" t="s">
        <v>71</v>
      </c>
      <c r="BW53" s="91" t="s">
        <v>82</v>
      </c>
      <c r="BX53" s="91" t="s">
        <v>7</v>
      </c>
      <c r="CL53" s="91" t="s">
        <v>5</v>
      </c>
      <c r="CM53" s="91" t="s">
        <v>79</v>
      </c>
    </row>
    <row r="54" spans="1:91" s="1" customFormat="1" ht="30" customHeight="1">
      <c r="B54" s="38"/>
      <c r="AR54" s="38"/>
    </row>
    <row r="55" spans="1:91" s="1" customFormat="1" ht="6.95" customHeight="1">
      <c r="B55" s="53"/>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38"/>
    </row>
  </sheetData>
  <mergeCells count="45">
    <mergeCell ref="AG51:AM51"/>
    <mergeCell ref="AN51:AP51"/>
    <mergeCell ref="AR2:BE2"/>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01 - stavební úpravy'!C2" display="/"/>
    <hyperlink ref="A53" location="'02 - úprava elektroinstalace'!C2" displa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32"/>
  <sheetViews>
    <sheetView showGridLines="0" workbookViewId="0">
      <pane ySplit="1" topLeftCell="A269" activePane="bottomLeft" state="frozen"/>
      <selection pane="bottomLeft" activeCell="A269" sqref="A269"/>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9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8"/>
      <c r="B1" s="97"/>
      <c r="C1" s="97"/>
      <c r="D1" s="98" t="s">
        <v>1</v>
      </c>
      <c r="E1" s="97"/>
      <c r="F1" s="99" t="s">
        <v>83</v>
      </c>
      <c r="G1" s="332" t="s">
        <v>84</v>
      </c>
      <c r="H1" s="332"/>
      <c r="I1" s="100"/>
      <c r="J1" s="99" t="s">
        <v>85</v>
      </c>
      <c r="K1" s="98" t="s">
        <v>86</v>
      </c>
      <c r="L1" s="99" t="s">
        <v>87</v>
      </c>
      <c r="M1" s="99"/>
      <c r="N1" s="99"/>
      <c r="O1" s="99"/>
      <c r="P1" s="99"/>
      <c r="Q1" s="99"/>
      <c r="R1" s="99"/>
      <c r="S1" s="99"/>
      <c r="T1" s="99"/>
      <c r="U1" s="17"/>
      <c r="V1" s="17"/>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70" ht="36.950000000000003" customHeight="1">
      <c r="L2" s="322" t="s">
        <v>8</v>
      </c>
      <c r="M2" s="323"/>
      <c r="N2" s="323"/>
      <c r="O2" s="323"/>
      <c r="P2" s="323"/>
      <c r="Q2" s="323"/>
      <c r="R2" s="323"/>
      <c r="S2" s="323"/>
      <c r="T2" s="323"/>
      <c r="U2" s="323"/>
      <c r="V2" s="323"/>
      <c r="AT2" s="21" t="s">
        <v>78</v>
      </c>
    </row>
    <row r="3" spans="1:70" ht="6.95" customHeight="1">
      <c r="B3" s="22"/>
      <c r="C3" s="23"/>
      <c r="D3" s="23"/>
      <c r="E3" s="23"/>
      <c r="F3" s="23"/>
      <c r="G3" s="23"/>
      <c r="H3" s="23"/>
      <c r="I3" s="101"/>
      <c r="J3" s="23"/>
      <c r="K3" s="24"/>
      <c r="AT3" s="21" t="s">
        <v>79</v>
      </c>
    </row>
    <row r="4" spans="1:70" ht="36.950000000000003" customHeight="1">
      <c r="B4" s="25"/>
      <c r="C4" s="26"/>
      <c r="D4" s="27" t="s">
        <v>88</v>
      </c>
      <c r="E4" s="26"/>
      <c r="F4" s="26"/>
      <c r="G4" s="26"/>
      <c r="H4" s="26"/>
      <c r="I4" s="102"/>
      <c r="J4" s="26"/>
      <c r="K4" s="28"/>
      <c r="M4" s="29" t="s">
        <v>13</v>
      </c>
      <c r="AT4" s="21" t="s">
        <v>6</v>
      </c>
    </row>
    <row r="5" spans="1:70" ht="6.95" customHeight="1">
      <c r="B5" s="25"/>
      <c r="C5" s="26"/>
      <c r="D5" s="26"/>
      <c r="E5" s="26"/>
      <c r="F5" s="26"/>
      <c r="G5" s="26"/>
      <c r="H5" s="26"/>
      <c r="I5" s="102"/>
      <c r="J5" s="26"/>
      <c r="K5" s="28"/>
    </row>
    <row r="6" spans="1:70">
      <c r="B6" s="25"/>
      <c r="C6" s="26"/>
      <c r="D6" s="34" t="s">
        <v>19</v>
      </c>
      <c r="E6" s="26"/>
      <c r="F6" s="26"/>
      <c r="G6" s="26"/>
      <c r="H6" s="26"/>
      <c r="I6" s="102"/>
      <c r="J6" s="26"/>
      <c r="K6" s="28"/>
    </row>
    <row r="7" spans="1:70" ht="16.5" customHeight="1">
      <c r="B7" s="25"/>
      <c r="C7" s="26"/>
      <c r="D7" s="26"/>
      <c r="E7" s="324" t="str">
        <f>'Rekapitulace stavby'!K6</f>
        <v>výměna vchodových dveří do vstupní budovy SPŠ Stavební Pardubice</v>
      </c>
      <c r="F7" s="325"/>
      <c r="G7" s="325"/>
      <c r="H7" s="325"/>
      <c r="I7" s="102"/>
      <c r="J7" s="26"/>
      <c r="K7" s="28"/>
    </row>
    <row r="8" spans="1:70" s="1" customFormat="1">
      <c r="B8" s="38"/>
      <c r="C8" s="39"/>
      <c r="D8" s="34" t="s">
        <v>89</v>
      </c>
      <c r="E8" s="39"/>
      <c r="F8" s="39"/>
      <c r="G8" s="39"/>
      <c r="H8" s="39"/>
      <c r="I8" s="103"/>
      <c r="J8" s="39"/>
      <c r="K8" s="42"/>
    </row>
    <row r="9" spans="1:70" s="1" customFormat="1" ht="36.950000000000003" customHeight="1">
      <c r="B9" s="38"/>
      <c r="C9" s="39"/>
      <c r="D9" s="39"/>
      <c r="E9" s="326" t="s">
        <v>90</v>
      </c>
      <c r="F9" s="327"/>
      <c r="G9" s="327"/>
      <c r="H9" s="327"/>
      <c r="I9" s="103"/>
      <c r="J9" s="39"/>
      <c r="K9" s="42"/>
    </row>
    <row r="10" spans="1:70" s="1" customFormat="1" ht="13.5">
      <c r="B10" s="38"/>
      <c r="C10" s="39"/>
      <c r="D10" s="39"/>
      <c r="E10" s="39"/>
      <c r="F10" s="39"/>
      <c r="G10" s="39"/>
      <c r="H10" s="39"/>
      <c r="I10" s="103"/>
      <c r="J10" s="39"/>
      <c r="K10" s="42"/>
    </row>
    <row r="11" spans="1:70" s="1" customFormat="1" ht="14.45" customHeight="1">
      <c r="B11" s="38"/>
      <c r="C11" s="39"/>
      <c r="D11" s="34" t="s">
        <v>21</v>
      </c>
      <c r="E11" s="39"/>
      <c r="F11" s="32" t="s">
        <v>5</v>
      </c>
      <c r="G11" s="39"/>
      <c r="H11" s="39"/>
      <c r="I11" s="104" t="s">
        <v>22</v>
      </c>
      <c r="J11" s="32" t="s">
        <v>5</v>
      </c>
      <c r="K11" s="42"/>
    </row>
    <row r="12" spans="1:70" s="1" customFormat="1" ht="14.45" customHeight="1">
      <c r="B12" s="38"/>
      <c r="C12" s="39"/>
      <c r="D12" s="34" t="s">
        <v>23</v>
      </c>
      <c r="E12" s="39"/>
      <c r="F12" s="32" t="s">
        <v>24</v>
      </c>
      <c r="G12" s="39"/>
      <c r="H12" s="39"/>
      <c r="I12" s="104" t="s">
        <v>25</v>
      </c>
      <c r="J12" s="105" t="str">
        <f>'Rekapitulace stavby'!AN8</f>
        <v>24.1.2019</v>
      </c>
      <c r="K12" s="42"/>
    </row>
    <row r="13" spans="1:70" s="1" customFormat="1" ht="10.9" customHeight="1">
      <c r="B13" s="38"/>
      <c r="C13" s="39"/>
      <c r="D13" s="39"/>
      <c r="E13" s="39"/>
      <c r="F13" s="39"/>
      <c r="G13" s="39"/>
      <c r="H13" s="39"/>
      <c r="I13" s="103"/>
      <c r="J13" s="39"/>
      <c r="K13" s="42"/>
    </row>
    <row r="14" spans="1:70" s="1" customFormat="1" ht="14.45" customHeight="1">
      <c r="B14" s="38"/>
      <c r="C14" s="39"/>
      <c r="D14" s="34" t="s">
        <v>27</v>
      </c>
      <c r="E14" s="39"/>
      <c r="F14" s="39"/>
      <c r="G14" s="39"/>
      <c r="H14" s="39"/>
      <c r="I14" s="104" t="s">
        <v>28</v>
      </c>
      <c r="J14" s="32" t="str">
        <f>IF('Rekapitulace stavby'!AN10="","",'Rekapitulace stavby'!AN10)</f>
        <v/>
      </c>
      <c r="K14" s="42"/>
    </row>
    <row r="15" spans="1:70" s="1" customFormat="1" ht="18" customHeight="1">
      <c r="B15" s="38"/>
      <c r="C15" s="39"/>
      <c r="D15" s="39"/>
      <c r="E15" s="32" t="str">
        <f>IF('Rekapitulace stavby'!E11="","",'Rekapitulace stavby'!E11)</f>
        <v xml:space="preserve"> </v>
      </c>
      <c r="F15" s="39"/>
      <c r="G15" s="39"/>
      <c r="H15" s="39"/>
      <c r="I15" s="104" t="s">
        <v>29</v>
      </c>
      <c r="J15" s="32" t="str">
        <f>IF('Rekapitulace stavby'!AN11="","",'Rekapitulace stavby'!AN11)</f>
        <v/>
      </c>
      <c r="K15" s="42"/>
    </row>
    <row r="16" spans="1:70" s="1" customFormat="1" ht="6.95" customHeight="1">
      <c r="B16" s="38"/>
      <c r="C16" s="39"/>
      <c r="D16" s="39"/>
      <c r="E16" s="39"/>
      <c r="F16" s="39"/>
      <c r="G16" s="39"/>
      <c r="H16" s="39"/>
      <c r="I16" s="103"/>
      <c r="J16" s="39"/>
      <c r="K16" s="42"/>
    </row>
    <row r="17" spans="2:11" s="1" customFormat="1" ht="14.45" customHeight="1">
      <c r="B17" s="38"/>
      <c r="C17" s="39"/>
      <c r="D17" s="34" t="s">
        <v>30</v>
      </c>
      <c r="E17" s="39"/>
      <c r="F17" s="39"/>
      <c r="G17" s="39"/>
      <c r="H17" s="39"/>
      <c r="I17" s="104" t="s">
        <v>28</v>
      </c>
      <c r="J17" s="32" t="str">
        <f>IF('Rekapitulace stavby'!AN13="Vyplň údaj","",IF('Rekapitulace stavby'!AN13="","",'Rekapitulace stavby'!AN13))</f>
        <v/>
      </c>
      <c r="K17" s="42"/>
    </row>
    <row r="18" spans="2:11" s="1" customFormat="1" ht="18" customHeight="1">
      <c r="B18" s="38"/>
      <c r="C18" s="39"/>
      <c r="D18" s="39"/>
      <c r="E18" s="32" t="str">
        <f>IF('Rekapitulace stavby'!E14="Vyplň údaj","",IF('Rekapitulace stavby'!E14="","",'Rekapitulace stavby'!E14))</f>
        <v/>
      </c>
      <c r="F18" s="39"/>
      <c r="G18" s="39"/>
      <c r="H18" s="39"/>
      <c r="I18" s="104" t="s">
        <v>29</v>
      </c>
      <c r="J18" s="32" t="str">
        <f>IF('Rekapitulace stavby'!AN14="Vyplň údaj","",IF('Rekapitulace stavby'!AN14="","",'Rekapitulace stavby'!AN14))</f>
        <v/>
      </c>
      <c r="K18" s="42"/>
    </row>
    <row r="19" spans="2:11" s="1" customFormat="1" ht="6.95" customHeight="1">
      <c r="B19" s="38"/>
      <c r="C19" s="39"/>
      <c r="D19" s="39"/>
      <c r="E19" s="39"/>
      <c r="F19" s="39"/>
      <c r="G19" s="39"/>
      <c r="H19" s="39"/>
      <c r="I19" s="103"/>
      <c r="J19" s="39"/>
      <c r="K19" s="42"/>
    </row>
    <row r="20" spans="2:11" s="1" customFormat="1" ht="14.45" customHeight="1">
      <c r="B20" s="38"/>
      <c r="C20" s="39"/>
      <c r="D20" s="34" t="s">
        <v>32</v>
      </c>
      <c r="E20" s="39"/>
      <c r="F20" s="39"/>
      <c r="G20" s="39"/>
      <c r="H20" s="39"/>
      <c r="I20" s="104" t="s">
        <v>28</v>
      </c>
      <c r="J20" s="32" t="str">
        <f>IF('Rekapitulace stavby'!AN16="","",'Rekapitulace stavby'!AN16)</f>
        <v/>
      </c>
      <c r="K20" s="42"/>
    </row>
    <row r="21" spans="2:11" s="1" customFormat="1" ht="18" customHeight="1">
      <c r="B21" s="38"/>
      <c r="C21" s="39"/>
      <c r="D21" s="39"/>
      <c r="E21" s="32" t="str">
        <f>IF('Rekapitulace stavby'!E17="","",'Rekapitulace stavby'!E17)</f>
        <v xml:space="preserve"> </v>
      </c>
      <c r="F21" s="39"/>
      <c r="G21" s="39"/>
      <c r="H21" s="39"/>
      <c r="I21" s="104" t="s">
        <v>29</v>
      </c>
      <c r="J21" s="32" t="str">
        <f>IF('Rekapitulace stavby'!AN17="","",'Rekapitulace stavby'!AN17)</f>
        <v/>
      </c>
      <c r="K21" s="42"/>
    </row>
    <row r="22" spans="2:11" s="1" customFormat="1" ht="6.95" customHeight="1">
      <c r="B22" s="38"/>
      <c r="C22" s="39"/>
      <c r="D22" s="39"/>
      <c r="E22" s="39"/>
      <c r="F22" s="39"/>
      <c r="G22" s="39"/>
      <c r="H22" s="39"/>
      <c r="I22" s="103"/>
      <c r="J22" s="39"/>
      <c r="K22" s="42"/>
    </row>
    <row r="23" spans="2:11" s="1" customFormat="1" ht="14.45" customHeight="1">
      <c r="B23" s="38"/>
      <c r="C23" s="39"/>
      <c r="D23" s="34" t="s">
        <v>34</v>
      </c>
      <c r="E23" s="39"/>
      <c r="F23" s="39"/>
      <c r="G23" s="39"/>
      <c r="H23" s="39"/>
      <c r="I23" s="103"/>
      <c r="J23" s="39"/>
      <c r="K23" s="42"/>
    </row>
    <row r="24" spans="2:11" s="6" customFormat="1" ht="16.5" customHeight="1">
      <c r="B24" s="106"/>
      <c r="C24" s="107"/>
      <c r="D24" s="107"/>
      <c r="E24" s="294" t="s">
        <v>5</v>
      </c>
      <c r="F24" s="294"/>
      <c r="G24" s="294"/>
      <c r="H24" s="294"/>
      <c r="I24" s="108"/>
      <c r="J24" s="107"/>
      <c r="K24" s="109"/>
    </row>
    <row r="25" spans="2:11" s="1" customFormat="1" ht="6.95" customHeight="1">
      <c r="B25" s="38"/>
      <c r="C25" s="39"/>
      <c r="D25" s="39"/>
      <c r="E25" s="39"/>
      <c r="F25" s="39"/>
      <c r="G25" s="39"/>
      <c r="H25" s="39"/>
      <c r="I25" s="103"/>
      <c r="J25" s="39"/>
      <c r="K25" s="42"/>
    </row>
    <row r="26" spans="2:11" s="1" customFormat="1" ht="6.95" customHeight="1">
      <c r="B26" s="38"/>
      <c r="C26" s="39"/>
      <c r="D26" s="65"/>
      <c r="E26" s="65"/>
      <c r="F26" s="65"/>
      <c r="G26" s="65"/>
      <c r="H26" s="65"/>
      <c r="I26" s="110"/>
      <c r="J26" s="65"/>
      <c r="K26" s="111"/>
    </row>
    <row r="27" spans="2:11" s="1" customFormat="1" ht="25.35" customHeight="1">
      <c r="B27" s="38"/>
      <c r="C27" s="39"/>
      <c r="D27" s="112" t="s">
        <v>35</v>
      </c>
      <c r="E27" s="39"/>
      <c r="F27" s="39"/>
      <c r="G27" s="39"/>
      <c r="H27" s="39"/>
      <c r="I27" s="103"/>
      <c r="J27" s="113">
        <f>ROUND(J83,2)</f>
        <v>0</v>
      </c>
      <c r="K27" s="42"/>
    </row>
    <row r="28" spans="2:11" s="1" customFormat="1" ht="6.95" customHeight="1">
      <c r="B28" s="38"/>
      <c r="C28" s="39"/>
      <c r="D28" s="65"/>
      <c r="E28" s="65"/>
      <c r="F28" s="65"/>
      <c r="G28" s="65"/>
      <c r="H28" s="65"/>
      <c r="I28" s="110"/>
      <c r="J28" s="65"/>
      <c r="K28" s="111"/>
    </row>
    <row r="29" spans="2:11" s="1" customFormat="1" ht="14.45" customHeight="1">
      <c r="B29" s="38"/>
      <c r="C29" s="39"/>
      <c r="D29" s="39"/>
      <c r="E29" s="39"/>
      <c r="F29" s="43" t="s">
        <v>37</v>
      </c>
      <c r="G29" s="39"/>
      <c r="H29" s="39"/>
      <c r="I29" s="114" t="s">
        <v>36</v>
      </c>
      <c r="J29" s="43" t="s">
        <v>38</v>
      </c>
      <c r="K29" s="42"/>
    </row>
    <row r="30" spans="2:11" s="1" customFormat="1" ht="14.45" customHeight="1">
      <c r="B30" s="38"/>
      <c r="C30" s="39"/>
      <c r="D30" s="46" t="s">
        <v>39</v>
      </c>
      <c r="E30" s="46" t="s">
        <v>40</v>
      </c>
      <c r="F30" s="115">
        <f>ROUND(SUM(BE83:BE131), 2)</f>
        <v>0</v>
      </c>
      <c r="G30" s="39"/>
      <c r="H30" s="39"/>
      <c r="I30" s="116">
        <v>0.21</v>
      </c>
      <c r="J30" s="115">
        <f>ROUND(ROUND((SUM(BE83:BE131)), 2)*I30, 2)</f>
        <v>0</v>
      </c>
      <c r="K30" s="42"/>
    </row>
    <row r="31" spans="2:11" s="1" customFormat="1" ht="14.45" customHeight="1">
      <c r="B31" s="38"/>
      <c r="C31" s="39"/>
      <c r="D31" s="39"/>
      <c r="E31" s="46" t="s">
        <v>41</v>
      </c>
      <c r="F31" s="115">
        <f>ROUND(SUM(BF83:BF131), 2)</f>
        <v>0</v>
      </c>
      <c r="G31" s="39"/>
      <c r="H31" s="39"/>
      <c r="I31" s="116">
        <v>0.15</v>
      </c>
      <c r="J31" s="115">
        <f>ROUND(ROUND((SUM(BF83:BF131)), 2)*I31, 2)</f>
        <v>0</v>
      </c>
      <c r="K31" s="42"/>
    </row>
    <row r="32" spans="2:11" s="1" customFormat="1" ht="14.45" hidden="1" customHeight="1">
      <c r="B32" s="38"/>
      <c r="C32" s="39"/>
      <c r="D32" s="39"/>
      <c r="E32" s="46" t="s">
        <v>42</v>
      </c>
      <c r="F32" s="115">
        <f>ROUND(SUM(BG83:BG131), 2)</f>
        <v>0</v>
      </c>
      <c r="G32" s="39"/>
      <c r="H32" s="39"/>
      <c r="I32" s="116">
        <v>0.21</v>
      </c>
      <c r="J32" s="115">
        <v>0</v>
      </c>
      <c r="K32" s="42"/>
    </row>
    <row r="33" spans="2:11" s="1" customFormat="1" ht="14.45" hidden="1" customHeight="1">
      <c r="B33" s="38"/>
      <c r="C33" s="39"/>
      <c r="D33" s="39"/>
      <c r="E33" s="46" t="s">
        <v>43</v>
      </c>
      <c r="F33" s="115">
        <f>ROUND(SUM(BH83:BH131), 2)</f>
        <v>0</v>
      </c>
      <c r="G33" s="39"/>
      <c r="H33" s="39"/>
      <c r="I33" s="116">
        <v>0.15</v>
      </c>
      <c r="J33" s="115">
        <v>0</v>
      </c>
      <c r="K33" s="42"/>
    </row>
    <row r="34" spans="2:11" s="1" customFormat="1" ht="14.45" hidden="1" customHeight="1">
      <c r="B34" s="38"/>
      <c r="C34" s="39"/>
      <c r="D34" s="39"/>
      <c r="E34" s="46" t="s">
        <v>44</v>
      </c>
      <c r="F34" s="115">
        <f>ROUND(SUM(BI83:BI131), 2)</f>
        <v>0</v>
      </c>
      <c r="G34" s="39"/>
      <c r="H34" s="39"/>
      <c r="I34" s="116">
        <v>0</v>
      </c>
      <c r="J34" s="115">
        <v>0</v>
      </c>
      <c r="K34" s="42"/>
    </row>
    <row r="35" spans="2:11" s="1" customFormat="1" ht="6.95" customHeight="1">
      <c r="B35" s="38"/>
      <c r="C35" s="39"/>
      <c r="D35" s="39"/>
      <c r="E35" s="39"/>
      <c r="F35" s="39"/>
      <c r="G35" s="39"/>
      <c r="H35" s="39"/>
      <c r="I35" s="103"/>
      <c r="J35" s="39"/>
      <c r="K35" s="42"/>
    </row>
    <row r="36" spans="2:11" s="1" customFormat="1" ht="25.35" customHeight="1">
      <c r="B36" s="38"/>
      <c r="C36" s="117"/>
      <c r="D36" s="118" t="s">
        <v>45</v>
      </c>
      <c r="E36" s="68"/>
      <c r="F36" s="68"/>
      <c r="G36" s="119" t="s">
        <v>46</v>
      </c>
      <c r="H36" s="120" t="s">
        <v>47</v>
      </c>
      <c r="I36" s="121"/>
      <c r="J36" s="122">
        <f>SUM(J27:J34)</f>
        <v>0</v>
      </c>
      <c r="K36" s="123"/>
    </row>
    <row r="37" spans="2:11" s="1" customFormat="1" ht="14.45" customHeight="1">
      <c r="B37" s="53"/>
      <c r="C37" s="54"/>
      <c r="D37" s="54"/>
      <c r="E37" s="54"/>
      <c r="F37" s="54"/>
      <c r="G37" s="54"/>
      <c r="H37" s="54"/>
      <c r="I37" s="124"/>
      <c r="J37" s="54"/>
      <c r="K37" s="55"/>
    </row>
    <row r="41" spans="2:11" s="1" customFormat="1" ht="6.95" customHeight="1">
      <c r="B41" s="56"/>
      <c r="C41" s="57"/>
      <c r="D41" s="57"/>
      <c r="E41" s="57"/>
      <c r="F41" s="57"/>
      <c r="G41" s="57"/>
      <c r="H41" s="57"/>
      <c r="I41" s="125"/>
      <c r="J41" s="57"/>
      <c r="K41" s="126"/>
    </row>
    <row r="42" spans="2:11" s="1" customFormat="1" ht="36.950000000000003" customHeight="1">
      <c r="B42" s="38"/>
      <c r="C42" s="27" t="s">
        <v>91</v>
      </c>
      <c r="D42" s="39"/>
      <c r="E42" s="39"/>
      <c r="F42" s="39"/>
      <c r="G42" s="39"/>
      <c r="H42" s="39"/>
      <c r="I42" s="103"/>
      <c r="J42" s="39"/>
      <c r="K42" s="42"/>
    </row>
    <row r="43" spans="2:11" s="1" customFormat="1" ht="6.95" customHeight="1">
      <c r="B43" s="38"/>
      <c r="C43" s="39"/>
      <c r="D43" s="39"/>
      <c r="E43" s="39"/>
      <c r="F43" s="39"/>
      <c r="G43" s="39"/>
      <c r="H43" s="39"/>
      <c r="I43" s="103"/>
      <c r="J43" s="39"/>
      <c r="K43" s="42"/>
    </row>
    <row r="44" spans="2:11" s="1" customFormat="1" ht="14.45" customHeight="1">
      <c r="B44" s="38"/>
      <c r="C44" s="34" t="s">
        <v>19</v>
      </c>
      <c r="D44" s="39"/>
      <c r="E44" s="39"/>
      <c r="F44" s="39"/>
      <c r="G44" s="39"/>
      <c r="H44" s="39"/>
      <c r="I44" s="103"/>
      <c r="J44" s="39"/>
      <c r="K44" s="42"/>
    </row>
    <row r="45" spans="2:11" s="1" customFormat="1" ht="16.5" customHeight="1">
      <c r="B45" s="38"/>
      <c r="C45" s="39"/>
      <c r="D45" s="39"/>
      <c r="E45" s="324" t="str">
        <f>E7</f>
        <v>výměna vchodových dveří do vstupní budovy SPŠ Stavební Pardubice</v>
      </c>
      <c r="F45" s="325"/>
      <c r="G45" s="325"/>
      <c r="H45" s="325"/>
      <c r="I45" s="103"/>
      <c r="J45" s="39"/>
      <c r="K45" s="42"/>
    </row>
    <row r="46" spans="2:11" s="1" customFormat="1" ht="14.45" customHeight="1">
      <c r="B46" s="38"/>
      <c r="C46" s="34" t="s">
        <v>89</v>
      </c>
      <c r="D46" s="39"/>
      <c r="E46" s="39"/>
      <c r="F46" s="39"/>
      <c r="G46" s="39"/>
      <c r="H46" s="39"/>
      <c r="I46" s="103"/>
      <c r="J46" s="39"/>
      <c r="K46" s="42"/>
    </row>
    <row r="47" spans="2:11" s="1" customFormat="1" ht="17.25" customHeight="1">
      <c r="B47" s="38"/>
      <c r="C47" s="39"/>
      <c r="D47" s="39"/>
      <c r="E47" s="326" t="str">
        <f>E9</f>
        <v>01 - stavební úpravy</v>
      </c>
      <c r="F47" s="327"/>
      <c r="G47" s="327"/>
      <c r="H47" s="327"/>
      <c r="I47" s="103"/>
      <c r="J47" s="39"/>
      <c r="K47" s="42"/>
    </row>
    <row r="48" spans="2:11" s="1" customFormat="1" ht="6.95" customHeight="1">
      <c r="B48" s="38"/>
      <c r="C48" s="39"/>
      <c r="D48" s="39"/>
      <c r="E48" s="39"/>
      <c r="F48" s="39"/>
      <c r="G48" s="39"/>
      <c r="H48" s="39"/>
      <c r="I48" s="103"/>
      <c r="J48" s="39"/>
      <c r="K48" s="42"/>
    </row>
    <row r="49" spans="2:47" s="1" customFormat="1" ht="18" customHeight="1">
      <c r="B49" s="38"/>
      <c r="C49" s="34" t="s">
        <v>23</v>
      </c>
      <c r="D49" s="39"/>
      <c r="E49" s="39"/>
      <c r="F49" s="32" t="str">
        <f>F12</f>
        <v xml:space="preserve"> </v>
      </c>
      <c r="G49" s="39"/>
      <c r="H49" s="39"/>
      <c r="I49" s="104" t="s">
        <v>25</v>
      </c>
      <c r="J49" s="105" t="str">
        <f>IF(J12="","",J12)</f>
        <v>24.1.2019</v>
      </c>
      <c r="K49" s="42"/>
    </row>
    <row r="50" spans="2:47" s="1" customFormat="1" ht="6.95" customHeight="1">
      <c r="B50" s="38"/>
      <c r="C50" s="39"/>
      <c r="D50" s="39"/>
      <c r="E50" s="39"/>
      <c r="F50" s="39"/>
      <c r="G50" s="39"/>
      <c r="H50" s="39"/>
      <c r="I50" s="103"/>
      <c r="J50" s="39"/>
      <c r="K50" s="42"/>
    </row>
    <row r="51" spans="2:47" s="1" customFormat="1">
      <c r="B51" s="38"/>
      <c r="C51" s="34" t="s">
        <v>27</v>
      </c>
      <c r="D51" s="39"/>
      <c r="E51" s="39"/>
      <c r="F51" s="32" t="str">
        <f>E15</f>
        <v xml:space="preserve"> </v>
      </c>
      <c r="G51" s="39"/>
      <c r="H51" s="39"/>
      <c r="I51" s="104" t="s">
        <v>32</v>
      </c>
      <c r="J51" s="294" t="str">
        <f>E21</f>
        <v xml:space="preserve"> </v>
      </c>
      <c r="K51" s="42"/>
    </row>
    <row r="52" spans="2:47" s="1" customFormat="1" ht="14.45" customHeight="1">
      <c r="B52" s="38"/>
      <c r="C52" s="34" t="s">
        <v>30</v>
      </c>
      <c r="D52" s="39"/>
      <c r="E52" s="39"/>
      <c r="F52" s="32" t="str">
        <f>IF(E18="","",E18)</f>
        <v/>
      </c>
      <c r="G52" s="39"/>
      <c r="H52" s="39"/>
      <c r="I52" s="103"/>
      <c r="J52" s="328"/>
      <c r="K52" s="42"/>
    </row>
    <row r="53" spans="2:47" s="1" customFormat="1" ht="10.35" customHeight="1">
      <c r="B53" s="38"/>
      <c r="C53" s="39"/>
      <c r="D53" s="39"/>
      <c r="E53" s="39"/>
      <c r="F53" s="39"/>
      <c r="G53" s="39"/>
      <c r="H53" s="39"/>
      <c r="I53" s="103"/>
      <c r="J53" s="39"/>
      <c r="K53" s="42"/>
    </row>
    <row r="54" spans="2:47" s="1" customFormat="1" ht="29.25" customHeight="1">
      <c r="B54" s="38"/>
      <c r="C54" s="127" t="s">
        <v>92</v>
      </c>
      <c r="D54" s="117"/>
      <c r="E54" s="117"/>
      <c r="F54" s="117"/>
      <c r="G54" s="117"/>
      <c r="H54" s="117"/>
      <c r="I54" s="128"/>
      <c r="J54" s="129" t="s">
        <v>93</v>
      </c>
      <c r="K54" s="130"/>
    </row>
    <row r="55" spans="2:47" s="1" customFormat="1" ht="10.35" customHeight="1">
      <c r="B55" s="38"/>
      <c r="C55" s="39"/>
      <c r="D55" s="39"/>
      <c r="E55" s="39"/>
      <c r="F55" s="39"/>
      <c r="G55" s="39"/>
      <c r="H55" s="39"/>
      <c r="I55" s="103"/>
      <c r="J55" s="39"/>
      <c r="K55" s="42"/>
    </row>
    <row r="56" spans="2:47" s="1" customFormat="1" ht="29.25" customHeight="1">
      <c r="B56" s="38"/>
      <c r="C56" s="131" t="s">
        <v>94</v>
      </c>
      <c r="D56" s="39"/>
      <c r="E56" s="39"/>
      <c r="F56" s="39"/>
      <c r="G56" s="39"/>
      <c r="H56" s="39"/>
      <c r="I56" s="103"/>
      <c r="J56" s="113">
        <f>J83</f>
        <v>0</v>
      </c>
      <c r="K56" s="42"/>
      <c r="AU56" s="21" t="s">
        <v>95</v>
      </c>
    </row>
    <row r="57" spans="2:47" s="7" customFormat="1" ht="24.95" customHeight="1">
      <c r="B57" s="132"/>
      <c r="C57" s="133"/>
      <c r="D57" s="134" t="s">
        <v>96</v>
      </c>
      <c r="E57" s="135"/>
      <c r="F57" s="135"/>
      <c r="G57" s="135"/>
      <c r="H57" s="135"/>
      <c r="I57" s="136"/>
      <c r="J57" s="137">
        <f>J92</f>
        <v>0</v>
      </c>
      <c r="K57" s="138"/>
    </row>
    <row r="58" spans="2:47" s="8" customFormat="1" ht="19.899999999999999" customHeight="1">
      <c r="B58" s="139"/>
      <c r="C58" s="140"/>
      <c r="D58" s="141" t="s">
        <v>97</v>
      </c>
      <c r="E58" s="142"/>
      <c r="F58" s="142"/>
      <c r="G58" s="142"/>
      <c r="H58" s="142"/>
      <c r="I58" s="143"/>
      <c r="J58" s="144">
        <f>J93</f>
        <v>0</v>
      </c>
      <c r="K58" s="145"/>
    </row>
    <row r="59" spans="2:47" s="8" customFormat="1" ht="19.899999999999999" customHeight="1">
      <c r="B59" s="139"/>
      <c r="C59" s="140"/>
      <c r="D59" s="141" t="s">
        <v>98</v>
      </c>
      <c r="E59" s="142"/>
      <c r="F59" s="142"/>
      <c r="G59" s="142"/>
      <c r="H59" s="142"/>
      <c r="I59" s="143"/>
      <c r="J59" s="144">
        <f>J99</f>
        <v>0</v>
      </c>
      <c r="K59" s="145"/>
    </row>
    <row r="60" spans="2:47" s="8" customFormat="1" ht="19.899999999999999" customHeight="1">
      <c r="B60" s="139"/>
      <c r="C60" s="140"/>
      <c r="D60" s="141" t="s">
        <v>99</v>
      </c>
      <c r="E60" s="142"/>
      <c r="F60" s="142"/>
      <c r="G60" s="142"/>
      <c r="H60" s="142"/>
      <c r="I60" s="143"/>
      <c r="J60" s="144">
        <f>J109</f>
        <v>0</v>
      </c>
      <c r="K60" s="145"/>
    </row>
    <row r="61" spans="2:47" s="7" customFormat="1" ht="24.95" customHeight="1">
      <c r="B61" s="132"/>
      <c r="C61" s="133"/>
      <c r="D61" s="134" t="s">
        <v>100</v>
      </c>
      <c r="E61" s="135"/>
      <c r="F61" s="135"/>
      <c r="G61" s="135"/>
      <c r="H61" s="135"/>
      <c r="I61" s="136"/>
      <c r="J61" s="137">
        <f>J117</f>
        <v>0</v>
      </c>
      <c r="K61" s="138"/>
    </row>
    <row r="62" spans="2:47" s="8" customFormat="1" ht="19.899999999999999" customHeight="1">
      <c r="B62" s="139"/>
      <c r="C62" s="140"/>
      <c r="D62" s="141" t="s">
        <v>101</v>
      </c>
      <c r="E62" s="142"/>
      <c r="F62" s="142"/>
      <c r="G62" s="142"/>
      <c r="H62" s="142"/>
      <c r="I62" s="143"/>
      <c r="J62" s="144">
        <f>J118</f>
        <v>0</v>
      </c>
      <c r="K62" s="145"/>
    </row>
    <row r="63" spans="2:47" s="8" customFormat="1" ht="19.899999999999999" customHeight="1">
      <c r="B63" s="139"/>
      <c r="C63" s="140"/>
      <c r="D63" s="141" t="s">
        <v>102</v>
      </c>
      <c r="E63" s="142"/>
      <c r="F63" s="142"/>
      <c r="G63" s="142"/>
      <c r="H63" s="142"/>
      <c r="I63" s="143"/>
      <c r="J63" s="144">
        <f>J126</f>
        <v>0</v>
      </c>
      <c r="K63" s="145"/>
    </row>
    <row r="64" spans="2:47" s="1" customFormat="1" ht="21.75" customHeight="1">
      <c r="B64" s="38"/>
      <c r="C64" s="39"/>
      <c r="D64" s="39"/>
      <c r="E64" s="39"/>
      <c r="F64" s="39"/>
      <c r="G64" s="39"/>
      <c r="H64" s="39"/>
      <c r="I64" s="103"/>
      <c r="J64" s="39"/>
      <c r="K64" s="42"/>
    </row>
    <row r="65" spans="2:12" s="1" customFormat="1" ht="6.95" customHeight="1">
      <c r="B65" s="53"/>
      <c r="C65" s="54"/>
      <c r="D65" s="54"/>
      <c r="E65" s="54"/>
      <c r="F65" s="54"/>
      <c r="G65" s="54"/>
      <c r="H65" s="54"/>
      <c r="I65" s="124"/>
      <c r="J65" s="54"/>
      <c r="K65" s="55"/>
    </row>
    <row r="69" spans="2:12" s="1" customFormat="1" ht="6.95" customHeight="1">
      <c r="B69" s="56"/>
      <c r="C69" s="57"/>
      <c r="D69" s="57"/>
      <c r="E69" s="57"/>
      <c r="F69" s="57"/>
      <c r="G69" s="57"/>
      <c r="H69" s="57"/>
      <c r="I69" s="125"/>
      <c r="J69" s="57"/>
      <c r="K69" s="57"/>
      <c r="L69" s="38"/>
    </row>
    <row r="70" spans="2:12" s="1" customFormat="1" ht="36.950000000000003" customHeight="1">
      <c r="B70" s="38"/>
      <c r="C70" s="58" t="s">
        <v>103</v>
      </c>
      <c r="L70" s="38"/>
    </row>
    <row r="71" spans="2:12" s="1" customFormat="1" ht="6.95" customHeight="1">
      <c r="B71" s="38"/>
      <c r="L71" s="38"/>
    </row>
    <row r="72" spans="2:12" s="1" customFormat="1" ht="14.45" customHeight="1">
      <c r="B72" s="38"/>
      <c r="C72" s="60" t="s">
        <v>19</v>
      </c>
      <c r="L72" s="38"/>
    </row>
    <row r="73" spans="2:12" s="1" customFormat="1" ht="16.5" customHeight="1">
      <c r="B73" s="38"/>
      <c r="E73" s="329" t="str">
        <f>E7</f>
        <v>výměna vchodových dveří do vstupní budovy SPŠ Stavební Pardubice</v>
      </c>
      <c r="F73" s="330"/>
      <c r="G73" s="330"/>
      <c r="H73" s="330"/>
      <c r="L73" s="38"/>
    </row>
    <row r="74" spans="2:12" s="1" customFormat="1" ht="14.45" customHeight="1">
      <c r="B74" s="38"/>
      <c r="C74" s="60" t="s">
        <v>89</v>
      </c>
      <c r="L74" s="38"/>
    </row>
    <row r="75" spans="2:12" s="1" customFormat="1" ht="17.25" customHeight="1">
      <c r="B75" s="38"/>
      <c r="E75" s="305" t="str">
        <f>E9</f>
        <v>01 - stavební úpravy</v>
      </c>
      <c r="F75" s="331"/>
      <c r="G75" s="331"/>
      <c r="H75" s="331"/>
      <c r="L75" s="38"/>
    </row>
    <row r="76" spans="2:12" s="1" customFormat="1" ht="6.95" customHeight="1">
      <c r="B76" s="38"/>
      <c r="L76" s="38"/>
    </row>
    <row r="77" spans="2:12" s="1" customFormat="1" ht="18" customHeight="1">
      <c r="B77" s="38"/>
      <c r="C77" s="60" t="s">
        <v>23</v>
      </c>
      <c r="F77" s="146" t="str">
        <f>F12</f>
        <v xml:space="preserve"> </v>
      </c>
      <c r="I77" s="147" t="s">
        <v>25</v>
      </c>
      <c r="J77" s="64" t="str">
        <f>IF(J12="","",J12)</f>
        <v>24.1.2019</v>
      </c>
      <c r="L77" s="38"/>
    </row>
    <row r="78" spans="2:12" s="1" customFormat="1" ht="6.95" customHeight="1">
      <c r="B78" s="38"/>
      <c r="L78" s="38"/>
    </row>
    <row r="79" spans="2:12" s="1" customFormat="1">
      <c r="B79" s="38"/>
      <c r="C79" s="60" t="s">
        <v>27</v>
      </c>
      <c r="F79" s="146" t="str">
        <f>E15</f>
        <v xml:space="preserve"> </v>
      </c>
      <c r="I79" s="147" t="s">
        <v>32</v>
      </c>
      <c r="J79" s="146" t="str">
        <f>E21</f>
        <v xml:space="preserve"> </v>
      </c>
      <c r="L79" s="38"/>
    </row>
    <row r="80" spans="2:12" s="1" customFormat="1" ht="14.45" customHeight="1">
      <c r="B80" s="38"/>
      <c r="C80" s="60" t="s">
        <v>30</v>
      </c>
      <c r="F80" s="146" t="str">
        <f>IF(E18="","",E18)</f>
        <v/>
      </c>
      <c r="L80" s="38"/>
    </row>
    <row r="81" spans="2:65" s="1" customFormat="1" ht="10.35" customHeight="1">
      <c r="B81" s="38"/>
      <c r="L81" s="38"/>
    </row>
    <row r="82" spans="2:65" s="9" customFormat="1" ht="29.25" customHeight="1">
      <c r="B82" s="148"/>
      <c r="C82" s="149" t="s">
        <v>104</v>
      </c>
      <c r="D82" s="150" t="s">
        <v>54</v>
      </c>
      <c r="E82" s="150" t="s">
        <v>50</v>
      </c>
      <c r="F82" s="150" t="s">
        <v>105</v>
      </c>
      <c r="G82" s="150" t="s">
        <v>106</v>
      </c>
      <c r="H82" s="150" t="s">
        <v>107</v>
      </c>
      <c r="I82" s="151" t="s">
        <v>108</v>
      </c>
      <c r="J82" s="150" t="s">
        <v>93</v>
      </c>
      <c r="K82" s="152" t="s">
        <v>109</v>
      </c>
      <c r="L82" s="148"/>
      <c r="M82" s="70" t="s">
        <v>110</v>
      </c>
      <c r="N82" s="71" t="s">
        <v>39</v>
      </c>
      <c r="O82" s="71" t="s">
        <v>111</v>
      </c>
      <c r="P82" s="71" t="s">
        <v>112</v>
      </c>
      <c r="Q82" s="71" t="s">
        <v>113</v>
      </c>
      <c r="R82" s="71" t="s">
        <v>114</v>
      </c>
      <c r="S82" s="71" t="s">
        <v>115</v>
      </c>
      <c r="T82" s="72" t="s">
        <v>116</v>
      </c>
    </row>
    <row r="83" spans="2:65" s="1" customFormat="1" ht="29.25" customHeight="1">
      <c r="B83" s="38"/>
      <c r="C83" s="74" t="s">
        <v>94</v>
      </c>
      <c r="J83" s="153">
        <f>BK83</f>
        <v>0</v>
      </c>
      <c r="L83" s="38"/>
      <c r="M83" s="73"/>
      <c r="N83" s="65"/>
      <c r="O83" s="65"/>
      <c r="P83" s="154">
        <f>P84+SUM(P85:P92)+P117</f>
        <v>0</v>
      </c>
      <c r="Q83" s="65"/>
      <c r="R83" s="154">
        <f>R84+SUM(R85:R92)+R117</f>
        <v>1.6432371999999995</v>
      </c>
      <c r="S83" s="65"/>
      <c r="T83" s="155">
        <f>T84+SUM(T85:T92)+T117</f>
        <v>2.8170400000000004</v>
      </c>
      <c r="AT83" s="21" t="s">
        <v>68</v>
      </c>
      <c r="AU83" s="21" t="s">
        <v>95</v>
      </c>
      <c r="BK83" s="156">
        <f>BK84+SUM(BK85:BK92)+BK117</f>
        <v>0</v>
      </c>
    </row>
    <row r="84" spans="2:65" s="1" customFormat="1" ht="16.5" customHeight="1">
      <c r="B84" s="157"/>
      <c r="C84" s="158" t="s">
        <v>77</v>
      </c>
      <c r="D84" s="158" t="s">
        <v>117</v>
      </c>
      <c r="E84" s="159" t="s">
        <v>118</v>
      </c>
      <c r="F84" s="160" t="s">
        <v>119</v>
      </c>
      <c r="G84" s="161" t="s">
        <v>120</v>
      </c>
      <c r="H84" s="162">
        <v>1</v>
      </c>
      <c r="I84" s="163"/>
      <c r="J84" s="164">
        <f>ROUND(I84*H84,2)</f>
        <v>0</v>
      </c>
      <c r="K84" s="160" t="s">
        <v>5</v>
      </c>
      <c r="L84" s="165"/>
      <c r="M84" s="166" t="s">
        <v>5</v>
      </c>
      <c r="N84" s="167" t="s">
        <v>40</v>
      </c>
      <c r="O84" s="39"/>
      <c r="P84" s="168">
        <f>O84*H84</f>
        <v>0</v>
      </c>
      <c r="Q84" s="168">
        <v>0</v>
      </c>
      <c r="R84" s="168">
        <f>Q84*H84</f>
        <v>0</v>
      </c>
      <c r="S84" s="168">
        <v>0</v>
      </c>
      <c r="T84" s="169">
        <f>S84*H84</f>
        <v>0</v>
      </c>
      <c r="AR84" s="21" t="s">
        <v>121</v>
      </c>
      <c r="AT84" s="21" t="s">
        <v>117</v>
      </c>
      <c r="AU84" s="21" t="s">
        <v>69</v>
      </c>
      <c r="AY84" s="21" t="s">
        <v>122</v>
      </c>
      <c r="BE84" s="170">
        <f>IF(N84="základní",J84,0)</f>
        <v>0</v>
      </c>
      <c r="BF84" s="170">
        <f>IF(N84="snížená",J84,0)</f>
        <v>0</v>
      </c>
      <c r="BG84" s="170">
        <f>IF(N84="zákl. přenesená",J84,0)</f>
        <v>0</v>
      </c>
      <c r="BH84" s="170">
        <f>IF(N84="sníž. přenesená",J84,0)</f>
        <v>0</v>
      </c>
      <c r="BI84" s="170">
        <f>IF(N84="nulová",J84,0)</f>
        <v>0</v>
      </c>
      <c r="BJ84" s="21" t="s">
        <v>77</v>
      </c>
      <c r="BK84" s="170">
        <f>ROUND(I84*H84,2)</f>
        <v>0</v>
      </c>
      <c r="BL84" s="21" t="s">
        <v>123</v>
      </c>
      <c r="BM84" s="21" t="s">
        <v>124</v>
      </c>
    </row>
    <row r="85" spans="2:65" s="1" customFormat="1" ht="189">
      <c r="B85" s="38"/>
      <c r="D85" s="171" t="s">
        <v>125</v>
      </c>
      <c r="F85" s="172" t="s">
        <v>126</v>
      </c>
      <c r="I85" s="173"/>
      <c r="L85" s="38"/>
      <c r="M85" s="174"/>
      <c r="N85" s="39"/>
      <c r="O85" s="39"/>
      <c r="P85" s="39"/>
      <c r="Q85" s="39"/>
      <c r="R85" s="39"/>
      <c r="S85" s="39"/>
      <c r="T85" s="67"/>
      <c r="AT85" s="21" t="s">
        <v>125</v>
      </c>
      <c r="AU85" s="21" t="s">
        <v>69</v>
      </c>
    </row>
    <row r="86" spans="2:65" s="1" customFormat="1" ht="16.5" customHeight="1">
      <c r="B86" s="157"/>
      <c r="C86" s="158" t="s">
        <v>127</v>
      </c>
      <c r="D86" s="158" t="s">
        <v>117</v>
      </c>
      <c r="E86" s="159" t="s">
        <v>128</v>
      </c>
      <c r="F86" s="160" t="s">
        <v>129</v>
      </c>
      <c r="G86" s="161" t="s">
        <v>130</v>
      </c>
      <c r="H86" s="162">
        <v>1</v>
      </c>
      <c r="I86" s="163"/>
      <c r="J86" s="164">
        <f>ROUND(I86*H86,2)</f>
        <v>0</v>
      </c>
      <c r="K86" s="160" t="s">
        <v>131</v>
      </c>
      <c r="L86" s="165"/>
      <c r="M86" s="166" t="s">
        <v>5</v>
      </c>
      <c r="N86" s="167" t="s">
        <v>40</v>
      </c>
      <c r="O86" s="39"/>
      <c r="P86" s="168">
        <f>O86*H86</f>
        <v>0</v>
      </c>
      <c r="Q86" s="168">
        <v>1.2999999999999999E-3</v>
      </c>
      <c r="R86" s="168">
        <f>Q86*H86</f>
        <v>1.2999999999999999E-3</v>
      </c>
      <c r="S86" s="168">
        <v>0</v>
      </c>
      <c r="T86" s="169">
        <f>S86*H86</f>
        <v>0</v>
      </c>
      <c r="AR86" s="21" t="s">
        <v>132</v>
      </c>
      <c r="AT86" s="21" t="s">
        <v>117</v>
      </c>
      <c r="AU86" s="21" t="s">
        <v>69</v>
      </c>
      <c r="AY86" s="21" t="s">
        <v>122</v>
      </c>
      <c r="BE86" s="170">
        <f>IF(N86="základní",J86,0)</f>
        <v>0</v>
      </c>
      <c r="BF86" s="170">
        <f>IF(N86="snížená",J86,0)</f>
        <v>0</v>
      </c>
      <c r="BG86" s="170">
        <f>IF(N86="zákl. přenesená",J86,0)</f>
        <v>0</v>
      </c>
      <c r="BH86" s="170">
        <f>IF(N86="sníž. přenesená",J86,0)</f>
        <v>0</v>
      </c>
      <c r="BI86" s="170">
        <f>IF(N86="nulová",J86,0)</f>
        <v>0</v>
      </c>
      <c r="BJ86" s="21" t="s">
        <v>77</v>
      </c>
      <c r="BK86" s="170">
        <f>ROUND(I86*H86,2)</f>
        <v>0</v>
      </c>
      <c r="BL86" s="21" t="s">
        <v>133</v>
      </c>
      <c r="BM86" s="21" t="s">
        <v>134</v>
      </c>
    </row>
    <row r="87" spans="2:65" s="1" customFormat="1" ht="16.5" customHeight="1">
      <c r="B87" s="157"/>
      <c r="C87" s="158" t="s">
        <v>135</v>
      </c>
      <c r="D87" s="158" t="s">
        <v>117</v>
      </c>
      <c r="E87" s="159" t="s">
        <v>136</v>
      </c>
      <c r="F87" s="160" t="s">
        <v>137</v>
      </c>
      <c r="G87" s="161" t="s">
        <v>138</v>
      </c>
      <c r="H87" s="162">
        <v>1</v>
      </c>
      <c r="I87" s="163"/>
      <c r="J87" s="164">
        <f>ROUND(I87*H87,2)</f>
        <v>0</v>
      </c>
      <c r="K87" s="160" t="s">
        <v>131</v>
      </c>
      <c r="L87" s="165"/>
      <c r="M87" s="166" t="s">
        <v>5</v>
      </c>
      <c r="N87" s="167" t="s">
        <v>40</v>
      </c>
      <c r="O87" s="39"/>
      <c r="P87" s="168">
        <f>O87*H87</f>
        <v>0</v>
      </c>
      <c r="Q87" s="168">
        <v>5.0000000000000001E-3</v>
      </c>
      <c r="R87" s="168">
        <f>Q87*H87</f>
        <v>5.0000000000000001E-3</v>
      </c>
      <c r="S87" s="168">
        <v>0</v>
      </c>
      <c r="T87" s="169">
        <f>S87*H87</f>
        <v>0</v>
      </c>
      <c r="AR87" s="21" t="s">
        <v>132</v>
      </c>
      <c r="AT87" s="21" t="s">
        <v>117</v>
      </c>
      <c r="AU87" s="21" t="s">
        <v>69</v>
      </c>
      <c r="AY87" s="21" t="s">
        <v>122</v>
      </c>
      <c r="BE87" s="170">
        <f>IF(N87="základní",J87,0)</f>
        <v>0</v>
      </c>
      <c r="BF87" s="170">
        <f>IF(N87="snížená",J87,0)</f>
        <v>0</v>
      </c>
      <c r="BG87" s="170">
        <f>IF(N87="zákl. přenesená",J87,0)</f>
        <v>0</v>
      </c>
      <c r="BH87" s="170">
        <f>IF(N87="sníž. přenesená",J87,0)</f>
        <v>0</v>
      </c>
      <c r="BI87" s="170">
        <f>IF(N87="nulová",J87,0)</f>
        <v>0</v>
      </c>
      <c r="BJ87" s="21" t="s">
        <v>77</v>
      </c>
      <c r="BK87" s="170">
        <f>ROUND(I87*H87,2)</f>
        <v>0</v>
      </c>
      <c r="BL87" s="21" t="s">
        <v>133</v>
      </c>
      <c r="BM87" s="21" t="s">
        <v>139</v>
      </c>
    </row>
    <row r="88" spans="2:65" s="1" customFormat="1" ht="38.25" customHeight="1">
      <c r="B88" s="157"/>
      <c r="C88" s="158" t="s">
        <v>140</v>
      </c>
      <c r="D88" s="158" t="s">
        <v>117</v>
      </c>
      <c r="E88" s="159" t="s">
        <v>141</v>
      </c>
      <c r="F88" s="160" t="s">
        <v>142</v>
      </c>
      <c r="G88" s="161" t="s">
        <v>5</v>
      </c>
      <c r="H88" s="162">
        <v>2.56</v>
      </c>
      <c r="I88" s="163"/>
      <c r="J88" s="164">
        <f>ROUND(I88*H88,2)</f>
        <v>0</v>
      </c>
      <c r="K88" s="160" t="s">
        <v>5</v>
      </c>
      <c r="L88" s="165"/>
      <c r="M88" s="166" t="s">
        <v>5</v>
      </c>
      <c r="N88" s="167" t="s">
        <v>40</v>
      </c>
      <c r="O88" s="39"/>
      <c r="P88" s="168">
        <f>O88*H88</f>
        <v>0</v>
      </c>
      <c r="Q88" s="168">
        <v>0</v>
      </c>
      <c r="R88" s="168">
        <f>Q88*H88</f>
        <v>0</v>
      </c>
      <c r="S88" s="168">
        <v>0</v>
      </c>
      <c r="T88" s="169">
        <f>S88*H88</f>
        <v>0</v>
      </c>
      <c r="AR88" s="21" t="s">
        <v>132</v>
      </c>
      <c r="AT88" s="21" t="s">
        <v>117</v>
      </c>
      <c r="AU88" s="21" t="s">
        <v>69</v>
      </c>
      <c r="AY88" s="21" t="s">
        <v>122</v>
      </c>
      <c r="BE88" s="170">
        <f>IF(N88="základní",J88,0)</f>
        <v>0</v>
      </c>
      <c r="BF88" s="170">
        <f>IF(N88="snížená",J88,0)</f>
        <v>0</v>
      </c>
      <c r="BG88" s="170">
        <f>IF(N88="zákl. přenesená",J88,0)</f>
        <v>0</v>
      </c>
      <c r="BH88" s="170">
        <f>IF(N88="sníž. přenesená",J88,0)</f>
        <v>0</v>
      </c>
      <c r="BI88" s="170">
        <f>IF(N88="nulová",J88,0)</f>
        <v>0</v>
      </c>
      <c r="BJ88" s="21" t="s">
        <v>77</v>
      </c>
      <c r="BK88" s="170">
        <f>ROUND(I88*H88,2)</f>
        <v>0</v>
      </c>
      <c r="BL88" s="21" t="s">
        <v>133</v>
      </c>
      <c r="BM88" s="21" t="s">
        <v>143</v>
      </c>
    </row>
    <row r="89" spans="2:65" s="10" customFormat="1" ht="13.5">
      <c r="B89" s="175"/>
      <c r="D89" s="171" t="s">
        <v>144</v>
      </c>
      <c r="E89" s="176" t="s">
        <v>5</v>
      </c>
      <c r="F89" s="177" t="s">
        <v>145</v>
      </c>
      <c r="H89" s="178">
        <v>2.56</v>
      </c>
      <c r="I89" s="179"/>
      <c r="L89" s="175"/>
      <c r="M89" s="180"/>
      <c r="N89" s="181"/>
      <c r="O89" s="181"/>
      <c r="P89" s="181"/>
      <c r="Q89" s="181"/>
      <c r="R89" s="181"/>
      <c r="S89" s="181"/>
      <c r="T89" s="182"/>
      <c r="AT89" s="176" t="s">
        <v>144</v>
      </c>
      <c r="AU89" s="176" t="s">
        <v>69</v>
      </c>
      <c r="AV89" s="10" t="s">
        <v>79</v>
      </c>
      <c r="AW89" s="10" t="s">
        <v>33</v>
      </c>
      <c r="AX89" s="10" t="s">
        <v>77</v>
      </c>
      <c r="AY89" s="176" t="s">
        <v>122</v>
      </c>
    </row>
    <row r="90" spans="2:65" s="1" customFormat="1" ht="25.5" customHeight="1">
      <c r="B90" s="157"/>
      <c r="C90" s="158" t="s">
        <v>146</v>
      </c>
      <c r="D90" s="158" t="s">
        <v>117</v>
      </c>
      <c r="E90" s="159" t="s">
        <v>147</v>
      </c>
      <c r="F90" s="160" t="s">
        <v>148</v>
      </c>
      <c r="G90" s="161" t="s">
        <v>130</v>
      </c>
      <c r="H90" s="162">
        <v>4</v>
      </c>
      <c r="I90" s="163"/>
      <c r="J90" s="164">
        <f>ROUND(I90*H90,2)</f>
        <v>0</v>
      </c>
      <c r="K90" s="160" t="s">
        <v>5</v>
      </c>
      <c r="L90" s="165"/>
      <c r="M90" s="166" t="s">
        <v>5</v>
      </c>
      <c r="N90" s="167" t="s">
        <v>40</v>
      </c>
      <c r="O90" s="39"/>
      <c r="P90" s="168">
        <f>O90*H90</f>
        <v>0</v>
      </c>
      <c r="Q90" s="168">
        <v>0</v>
      </c>
      <c r="R90" s="168">
        <f>Q90*H90</f>
        <v>0</v>
      </c>
      <c r="S90" s="168">
        <v>0</v>
      </c>
      <c r="T90" s="169">
        <f>S90*H90</f>
        <v>0</v>
      </c>
      <c r="AR90" s="21" t="s">
        <v>132</v>
      </c>
      <c r="AT90" s="21" t="s">
        <v>117</v>
      </c>
      <c r="AU90" s="21" t="s">
        <v>69</v>
      </c>
      <c r="AY90" s="21" t="s">
        <v>122</v>
      </c>
      <c r="BE90" s="170">
        <f>IF(N90="základní",J90,0)</f>
        <v>0</v>
      </c>
      <c r="BF90" s="170">
        <f>IF(N90="snížená",J90,0)</f>
        <v>0</v>
      </c>
      <c r="BG90" s="170">
        <f>IF(N90="zákl. přenesená",J90,0)</f>
        <v>0</v>
      </c>
      <c r="BH90" s="170">
        <f>IF(N90="sníž. přenesená",J90,0)</f>
        <v>0</v>
      </c>
      <c r="BI90" s="170">
        <f>IF(N90="nulová",J90,0)</f>
        <v>0</v>
      </c>
      <c r="BJ90" s="21" t="s">
        <v>77</v>
      </c>
      <c r="BK90" s="170">
        <f>ROUND(I90*H90,2)</f>
        <v>0</v>
      </c>
      <c r="BL90" s="21" t="s">
        <v>133</v>
      </c>
      <c r="BM90" s="21" t="s">
        <v>149</v>
      </c>
    </row>
    <row r="91" spans="2:65" s="1" customFormat="1" ht="108">
      <c r="B91" s="38"/>
      <c r="D91" s="171" t="s">
        <v>125</v>
      </c>
      <c r="F91" s="172" t="s">
        <v>150</v>
      </c>
      <c r="I91" s="173"/>
      <c r="L91" s="38"/>
      <c r="M91" s="174"/>
      <c r="N91" s="39"/>
      <c r="O91" s="39"/>
      <c r="P91" s="39"/>
      <c r="Q91" s="39"/>
      <c r="R91" s="39"/>
      <c r="S91" s="39"/>
      <c r="T91" s="67"/>
      <c r="AT91" s="21" t="s">
        <v>125</v>
      </c>
      <c r="AU91" s="21" t="s">
        <v>69</v>
      </c>
    </row>
    <row r="92" spans="2:65" s="11" customFormat="1" ht="37.35" customHeight="1">
      <c r="B92" s="183"/>
      <c r="D92" s="184" t="s">
        <v>68</v>
      </c>
      <c r="E92" s="185" t="s">
        <v>151</v>
      </c>
      <c r="F92" s="185" t="s">
        <v>152</v>
      </c>
      <c r="I92" s="186"/>
      <c r="J92" s="187">
        <f>BK92</f>
        <v>0</v>
      </c>
      <c r="L92" s="183"/>
      <c r="M92" s="188"/>
      <c r="N92" s="189"/>
      <c r="O92" s="189"/>
      <c r="P92" s="190">
        <f>P93+P99+P109</f>
        <v>0</v>
      </c>
      <c r="Q92" s="189"/>
      <c r="R92" s="190">
        <f>R93+R99+R109</f>
        <v>1.5113371999999996</v>
      </c>
      <c r="S92" s="189"/>
      <c r="T92" s="191">
        <f>T93+T99+T109</f>
        <v>1.32</v>
      </c>
      <c r="AR92" s="184" t="s">
        <v>77</v>
      </c>
      <c r="AT92" s="192" t="s">
        <v>68</v>
      </c>
      <c r="AU92" s="192" t="s">
        <v>69</v>
      </c>
      <c r="AY92" s="184" t="s">
        <v>122</v>
      </c>
      <c r="BK92" s="193">
        <f>BK93+BK99+BK109</f>
        <v>0</v>
      </c>
    </row>
    <row r="93" spans="2:65" s="11" customFormat="1" ht="19.899999999999999" customHeight="1">
      <c r="B93" s="183"/>
      <c r="D93" s="184" t="s">
        <v>68</v>
      </c>
      <c r="E93" s="194" t="s">
        <v>153</v>
      </c>
      <c r="F93" s="194" t="s">
        <v>154</v>
      </c>
      <c r="I93" s="186"/>
      <c r="J93" s="195">
        <f>BK93</f>
        <v>0</v>
      </c>
      <c r="L93" s="183"/>
      <c r="M93" s="188"/>
      <c r="N93" s="189"/>
      <c r="O93" s="189"/>
      <c r="P93" s="190">
        <f>SUM(P94:P98)</f>
        <v>0</v>
      </c>
      <c r="Q93" s="189"/>
      <c r="R93" s="190">
        <f>SUM(R94:R98)</f>
        <v>1.5101571999999996</v>
      </c>
      <c r="S93" s="189"/>
      <c r="T93" s="191">
        <f>SUM(T94:T98)</f>
        <v>0</v>
      </c>
      <c r="AR93" s="184" t="s">
        <v>77</v>
      </c>
      <c r="AT93" s="192" t="s">
        <v>68</v>
      </c>
      <c r="AU93" s="192" t="s">
        <v>77</v>
      </c>
      <c r="AY93" s="184" t="s">
        <v>122</v>
      </c>
      <c r="BK93" s="193">
        <f>SUM(BK94:BK98)</f>
        <v>0</v>
      </c>
    </row>
    <row r="94" spans="2:65" s="1" customFormat="1" ht="16.5" customHeight="1">
      <c r="B94" s="157"/>
      <c r="C94" s="196" t="s">
        <v>155</v>
      </c>
      <c r="D94" s="196" t="s">
        <v>156</v>
      </c>
      <c r="E94" s="197" t="s">
        <v>157</v>
      </c>
      <c r="F94" s="198" t="s">
        <v>158</v>
      </c>
      <c r="G94" s="199" t="s">
        <v>138</v>
      </c>
      <c r="H94" s="200">
        <v>6</v>
      </c>
      <c r="I94" s="201"/>
      <c r="J94" s="202">
        <f>ROUND(I94*H94,2)</f>
        <v>0</v>
      </c>
      <c r="K94" s="198" t="s">
        <v>131</v>
      </c>
      <c r="L94" s="38"/>
      <c r="M94" s="203" t="s">
        <v>5</v>
      </c>
      <c r="N94" s="204" t="s">
        <v>40</v>
      </c>
      <c r="O94" s="39"/>
      <c r="P94" s="168">
        <f>O94*H94</f>
        <v>0</v>
      </c>
      <c r="Q94" s="168">
        <v>3.3579999999999999E-2</v>
      </c>
      <c r="R94" s="168">
        <f>Q94*H94</f>
        <v>0.20147999999999999</v>
      </c>
      <c r="S94" s="168">
        <v>0</v>
      </c>
      <c r="T94" s="169">
        <f>S94*H94</f>
        <v>0</v>
      </c>
      <c r="AR94" s="21" t="s">
        <v>123</v>
      </c>
      <c r="AT94" s="21" t="s">
        <v>156</v>
      </c>
      <c r="AU94" s="21" t="s">
        <v>79</v>
      </c>
      <c r="AY94" s="21" t="s">
        <v>122</v>
      </c>
      <c r="BE94" s="170">
        <f>IF(N94="základní",J94,0)</f>
        <v>0</v>
      </c>
      <c r="BF94" s="170">
        <f>IF(N94="snížená",J94,0)</f>
        <v>0</v>
      </c>
      <c r="BG94" s="170">
        <f>IF(N94="zákl. přenesená",J94,0)</f>
        <v>0</v>
      </c>
      <c r="BH94" s="170">
        <f>IF(N94="sníž. přenesená",J94,0)</f>
        <v>0</v>
      </c>
      <c r="BI94" s="170">
        <f>IF(N94="nulová",J94,0)</f>
        <v>0</v>
      </c>
      <c r="BJ94" s="21" t="s">
        <v>77</v>
      </c>
      <c r="BK94" s="170">
        <f>ROUND(I94*H94,2)</f>
        <v>0</v>
      </c>
      <c r="BL94" s="21" t="s">
        <v>123</v>
      </c>
      <c r="BM94" s="21" t="s">
        <v>159</v>
      </c>
    </row>
    <row r="95" spans="2:65" s="1" customFormat="1" ht="40.5">
      <c r="B95" s="38"/>
      <c r="D95" s="171" t="s">
        <v>160</v>
      </c>
      <c r="F95" s="172" t="s">
        <v>161</v>
      </c>
      <c r="I95" s="173"/>
      <c r="L95" s="38"/>
      <c r="M95" s="174"/>
      <c r="N95" s="39"/>
      <c r="O95" s="39"/>
      <c r="P95" s="39"/>
      <c r="Q95" s="39"/>
      <c r="R95" s="39"/>
      <c r="S95" s="39"/>
      <c r="T95" s="67"/>
      <c r="AT95" s="21" t="s">
        <v>160</v>
      </c>
      <c r="AU95" s="21" t="s">
        <v>79</v>
      </c>
    </row>
    <row r="96" spans="2:65" s="1" customFormat="1" ht="25.5" customHeight="1">
      <c r="B96" s="157"/>
      <c r="C96" s="196" t="s">
        <v>153</v>
      </c>
      <c r="D96" s="196" t="s">
        <v>156</v>
      </c>
      <c r="E96" s="197" t="s">
        <v>162</v>
      </c>
      <c r="F96" s="198" t="s">
        <v>163</v>
      </c>
      <c r="G96" s="199" t="s">
        <v>164</v>
      </c>
      <c r="H96" s="200">
        <v>0.57999999999999996</v>
      </c>
      <c r="I96" s="201"/>
      <c r="J96" s="202">
        <f>ROUND(I96*H96,2)</f>
        <v>0</v>
      </c>
      <c r="K96" s="198" t="s">
        <v>131</v>
      </c>
      <c r="L96" s="38"/>
      <c r="M96" s="203" t="s">
        <v>5</v>
      </c>
      <c r="N96" s="204" t="s">
        <v>40</v>
      </c>
      <c r="O96" s="39"/>
      <c r="P96" s="168">
        <f>O96*H96</f>
        <v>0</v>
      </c>
      <c r="Q96" s="168">
        <v>2.2563399999999998</v>
      </c>
      <c r="R96" s="168">
        <f>Q96*H96</f>
        <v>1.3086771999999998</v>
      </c>
      <c r="S96" s="168">
        <v>0</v>
      </c>
      <c r="T96" s="169">
        <f>S96*H96</f>
        <v>0</v>
      </c>
      <c r="AR96" s="21" t="s">
        <v>123</v>
      </c>
      <c r="AT96" s="21" t="s">
        <v>156</v>
      </c>
      <c r="AU96" s="21" t="s">
        <v>79</v>
      </c>
      <c r="AY96" s="21" t="s">
        <v>122</v>
      </c>
      <c r="BE96" s="170">
        <f>IF(N96="základní",J96,0)</f>
        <v>0</v>
      </c>
      <c r="BF96" s="170">
        <f>IF(N96="snížená",J96,0)</f>
        <v>0</v>
      </c>
      <c r="BG96" s="170">
        <f>IF(N96="zákl. přenesená",J96,0)</f>
        <v>0</v>
      </c>
      <c r="BH96" s="170">
        <f>IF(N96="sníž. přenesená",J96,0)</f>
        <v>0</v>
      </c>
      <c r="BI96" s="170">
        <f>IF(N96="nulová",J96,0)</f>
        <v>0</v>
      </c>
      <c r="BJ96" s="21" t="s">
        <v>77</v>
      </c>
      <c r="BK96" s="170">
        <f>ROUND(I96*H96,2)</f>
        <v>0</v>
      </c>
      <c r="BL96" s="21" t="s">
        <v>123</v>
      </c>
      <c r="BM96" s="21" t="s">
        <v>165</v>
      </c>
    </row>
    <row r="97" spans="2:65" s="1" customFormat="1" ht="175.5">
      <c r="B97" s="38"/>
      <c r="D97" s="171" t="s">
        <v>160</v>
      </c>
      <c r="F97" s="172" t="s">
        <v>166</v>
      </c>
      <c r="I97" s="173"/>
      <c r="L97" s="38"/>
      <c r="M97" s="174"/>
      <c r="N97" s="39"/>
      <c r="O97" s="39"/>
      <c r="P97" s="39"/>
      <c r="Q97" s="39"/>
      <c r="R97" s="39"/>
      <c r="S97" s="39"/>
      <c r="T97" s="67"/>
      <c r="AT97" s="21" t="s">
        <v>160</v>
      </c>
      <c r="AU97" s="21" t="s">
        <v>79</v>
      </c>
    </row>
    <row r="98" spans="2:65" s="10" customFormat="1" ht="13.5">
      <c r="B98" s="175"/>
      <c r="D98" s="171" t="s">
        <v>144</v>
      </c>
      <c r="E98" s="176" t="s">
        <v>5</v>
      </c>
      <c r="F98" s="177" t="s">
        <v>167</v>
      </c>
      <c r="H98" s="178">
        <v>0.57999999999999996</v>
      </c>
      <c r="I98" s="179"/>
      <c r="L98" s="175"/>
      <c r="M98" s="180"/>
      <c r="N98" s="181"/>
      <c r="O98" s="181"/>
      <c r="P98" s="181"/>
      <c r="Q98" s="181"/>
      <c r="R98" s="181"/>
      <c r="S98" s="181"/>
      <c r="T98" s="182"/>
      <c r="AT98" s="176" t="s">
        <v>144</v>
      </c>
      <c r="AU98" s="176" t="s">
        <v>79</v>
      </c>
      <c r="AV98" s="10" t="s">
        <v>79</v>
      </c>
      <c r="AW98" s="10" t="s">
        <v>33</v>
      </c>
      <c r="AX98" s="10" t="s">
        <v>77</v>
      </c>
      <c r="AY98" s="176" t="s">
        <v>122</v>
      </c>
    </row>
    <row r="99" spans="2:65" s="11" customFormat="1" ht="29.85" customHeight="1">
      <c r="B99" s="183"/>
      <c r="D99" s="184" t="s">
        <v>68</v>
      </c>
      <c r="E99" s="194" t="s">
        <v>168</v>
      </c>
      <c r="F99" s="194" t="s">
        <v>169</v>
      </c>
      <c r="I99" s="186"/>
      <c r="J99" s="195">
        <f>BK99</f>
        <v>0</v>
      </c>
      <c r="L99" s="183"/>
      <c r="M99" s="188"/>
      <c r="N99" s="189"/>
      <c r="O99" s="189"/>
      <c r="P99" s="190">
        <f>SUM(P100:P108)</f>
        <v>0</v>
      </c>
      <c r="Q99" s="189"/>
      <c r="R99" s="190">
        <f>SUM(R100:R108)</f>
        <v>1.1799999999999998E-3</v>
      </c>
      <c r="S99" s="189"/>
      <c r="T99" s="191">
        <f>SUM(T100:T108)</f>
        <v>1.32</v>
      </c>
      <c r="AR99" s="184" t="s">
        <v>77</v>
      </c>
      <c r="AT99" s="192" t="s">
        <v>68</v>
      </c>
      <c r="AU99" s="192" t="s">
        <v>77</v>
      </c>
      <c r="AY99" s="184" t="s">
        <v>122</v>
      </c>
      <c r="BK99" s="193">
        <f>SUM(BK100:BK108)</f>
        <v>0</v>
      </c>
    </row>
    <row r="100" spans="2:65" s="1" customFormat="1" ht="25.5" customHeight="1">
      <c r="B100" s="157"/>
      <c r="C100" s="196" t="s">
        <v>170</v>
      </c>
      <c r="D100" s="196" t="s">
        <v>156</v>
      </c>
      <c r="E100" s="197" t="s">
        <v>171</v>
      </c>
      <c r="F100" s="198" t="s">
        <v>172</v>
      </c>
      <c r="G100" s="199" t="s">
        <v>138</v>
      </c>
      <c r="H100" s="200">
        <v>6</v>
      </c>
      <c r="I100" s="201"/>
      <c r="J100" s="202">
        <f>ROUND(I100*H100,2)</f>
        <v>0</v>
      </c>
      <c r="K100" s="198" t="s">
        <v>131</v>
      </c>
      <c r="L100" s="38"/>
      <c r="M100" s="203" t="s">
        <v>5</v>
      </c>
      <c r="N100" s="204" t="s">
        <v>40</v>
      </c>
      <c r="O100" s="39"/>
      <c r="P100" s="168">
        <f>O100*H100</f>
        <v>0</v>
      </c>
      <c r="Q100" s="168">
        <v>1.2999999999999999E-4</v>
      </c>
      <c r="R100" s="168">
        <f>Q100*H100</f>
        <v>7.7999999999999988E-4</v>
      </c>
      <c r="S100" s="168">
        <v>0</v>
      </c>
      <c r="T100" s="169">
        <f>S100*H100</f>
        <v>0</v>
      </c>
      <c r="AR100" s="21" t="s">
        <v>123</v>
      </c>
      <c r="AT100" s="21" t="s">
        <v>156</v>
      </c>
      <c r="AU100" s="21" t="s">
        <v>79</v>
      </c>
      <c r="AY100" s="21" t="s">
        <v>122</v>
      </c>
      <c r="BE100" s="170">
        <f>IF(N100="základní",J100,0)</f>
        <v>0</v>
      </c>
      <c r="BF100" s="170">
        <f>IF(N100="snížená",J100,0)</f>
        <v>0</v>
      </c>
      <c r="BG100" s="170">
        <f>IF(N100="zákl. přenesená",J100,0)</f>
        <v>0</v>
      </c>
      <c r="BH100" s="170">
        <f>IF(N100="sníž. přenesená",J100,0)</f>
        <v>0</v>
      </c>
      <c r="BI100" s="170">
        <f>IF(N100="nulová",J100,0)</f>
        <v>0</v>
      </c>
      <c r="BJ100" s="21" t="s">
        <v>77</v>
      </c>
      <c r="BK100" s="170">
        <f>ROUND(I100*H100,2)</f>
        <v>0</v>
      </c>
      <c r="BL100" s="21" t="s">
        <v>123</v>
      </c>
      <c r="BM100" s="21" t="s">
        <v>173</v>
      </c>
    </row>
    <row r="101" spans="2:65" s="1" customFormat="1" ht="54">
      <c r="B101" s="38"/>
      <c r="D101" s="171" t="s">
        <v>160</v>
      </c>
      <c r="F101" s="172" t="s">
        <v>174</v>
      </c>
      <c r="I101" s="173"/>
      <c r="L101" s="38"/>
      <c r="M101" s="174"/>
      <c r="N101" s="39"/>
      <c r="O101" s="39"/>
      <c r="P101" s="39"/>
      <c r="Q101" s="39"/>
      <c r="R101" s="39"/>
      <c r="S101" s="39"/>
      <c r="T101" s="67"/>
      <c r="AT101" s="21" t="s">
        <v>160</v>
      </c>
      <c r="AU101" s="21" t="s">
        <v>79</v>
      </c>
    </row>
    <row r="102" spans="2:65" s="1" customFormat="1" ht="25.5" customHeight="1">
      <c r="B102" s="157"/>
      <c r="C102" s="158" t="s">
        <v>175</v>
      </c>
      <c r="D102" s="158" t="s">
        <v>117</v>
      </c>
      <c r="E102" s="159" t="s">
        <v>176</v>
      </c>
      <c r="F102" s="160" t="s">
        <v>177</v>
      </c>
      <c r="G102" s="161" t="s">
        <v>138</v>
      </c>
      <c r="H102" s="162">
        <v>30</v>
      </c>
      <c r="I102" s="163"/>
      <c r="J102" s="164">
        <f>ROUND(I102*H102,2)</f>
        <v>0</v>
      </c>
      <c r="K102" s="160" t="s">
        <v>131</v>
      </c>
      <c r="L102" s="165"/>
      <c r="M102" s="166" t="s">
        <v>5</v>
      </c>
      <c r="N102" s="167" t="s">
        <v>40</v>
      </c>
      <c r="O102" s="39"/>
      <c r="P102" s="168">
        <f>O102*H102</f>
        <v>0</v>
      </c>
      <c r="Q102" s="168">
        <v>0</v>
      </c>
      <c r="R102" s="168">
        <f>Q102*H102</f>
        <v>0</v>
      </c>
      <c r="S102" s="168">
        <v>0</v>
      </c>
      <c r="T102" s="169">
        <f>S102*H102</f>
        <v>0</v>
      </c>
      <c r="AR102" s="21" t="s">
        <v>121</v>
      </c>
      <c r="AT102" s="21" t="s">
        <v>117</v>
      </c>
      <c r="AU102" s="21" t="s">
        <v>79</v>
      </c>
      <c r="AY102" s="21" t="s">
        <v>122</v>
      </c>
      <c r="BE102" s="170">
        <f>IF(N102="základní",J102,0)</f>
        <v>0</v>
      </c>
      <c r="BF102" s="170">
        <f>IF(N102="snížená",J102,0)</f>
        <v>0</v>
      </c>
      <c r="BG102" s="170">
        <f>IF(N102="zákl. přenesená",J102,0)</f>
        <v>0</v>
      </c>
      <c r="BH102" s="170">
        <f>IF(N102="sníž. přenesená",J102,0)</f>
        <v>0</v>
      </c>
      <c r="BI102" s="170">
        <f>IF(N102="nulová",J102,0)</f>
        <v>0</v>
      </c>
      <c r="BJ102" s="21" t="s">
        <v>77</v>
      </c>
      <c r="BK102" s="170">
        <f>ROUND(I102*H102,2)</f>
        <v>0</v>
      </c>
      <c r="BL102" s="21" t="s">
        <v>123</v>
      </c>
      <c r="BM102" s="21" t="s">
        <v>178</v>
      </c>
    </row>
    <row r="103" spans="2:65" s="1" customFormat="1" ht="25.5" customHeight="1">
      <c r="B103" s="157"/>
      <c r="C103" s="196" t="s">
        <v>179</v>
      </c>
      <c r="D103" s="196" t="s">
        <v>156</v>
      </c>
      <c r="E103" s="197" t="s">
        <v>180</v>
      </c>
      <c r="F103" s="198" t="s">
        <v>181</v>
      </c>
      <c r="G103" s="199" t="s">
        <v>138</v>
      </c>
      <c r="H103" s="200">
        <v>40</v>
      </c>
      <c r="I103" s="201"/>
      <c r="J103" s="202">
        <f>ROUND(I103*H103,2)</f>
        <v>0</v>
      </c>
      <c r="K103" s="198" t="s">
        <v>131</v>
      </c>
      <c r="L103" s="38"/>
      <c r="M103" s="203" t="s">
        <v>5</v>
      </c>
      <c r="N103" s="204" t="s">
        <v>40</v>
      </c>
      <c r="O103" s="39"/>
      <c r="P103" s="168">
        <f>O103*H103</f>
        <v>0</v>
      </c>
      <c r="Q103" s="168">
        <v>1.0000000000000001E-5</v>
      </c>
      <c r="R103" s="168">
        <f>Q103*H103</f>
        <v>4.0000000000000002E-4</v>
      </c>
      <c r="S103" s="168">
        <v>0</v>
      </c>
      <c r="T103" s="169">
        <f>S103*H103</f>
        <v>0</v>
      </c>
      <c r="AR103" s="21" t="s">
        <v>123</v>
      </c>
      <c r="AT103" s="21" t="s">
        <v>156</v>
      </c>
      <c r="AU103" s="21" t="s">
        <v>79</v>
      </c>
      <c r="AY103" s="21" t="s">
        <v>122</v>
      </c>
      <c r="BE103" s="170">
        <f>IF(N103="základní",J103,0)</f>
        <v>0</v>
      </c>
      <c r="BF103" s="170">
        <f>IF(N103="snížená",J103,0)</f>
        <v>0</v>
      </c>
      <c r="BG103" s="170">
        <f>IF(N103="zákl. přenesená",J103,0)</f>
        <v>0</v>
      </c>
      <c r="BH103" s="170">
        <f>IF(N103="sníž. přenesená",J103,0)</f>
        <v>0</v>
      </c>
      <c r="BI103" s="170">
        <f>IF(N103="nulová",J103,0)</f>
        <v>0</v>
      </c>
      <c r="BJ103" s="21" t="s">
        <v>77</v>
      </c>
      <c r="BK103" s="170">
        <f>ROUND(I103*H103,2)</f>
        <v>0</v>
      </c>
      <c r="BL103" s="21" t="s">
        <v>123</v>
      </c>
      <c r="BM103" s="21" t="s">
        <v>182</v>
      </c>
    </row>
    <row r="104" spans="2:65" s="1" customFormat="1" ht="243">
      <c r="B104" s="38"/>
      <c r="D104" s="171" t="s">
        <v>160</v>
      </c>
      <c r="F104" s="172" t="s">
        <v>183</v>
      </c>
      <c r="I104" s="173"/>
      <c r="L104" s="38"/>
      <c r="M104" s="174"/>
      <c r="N104" s="39"/>
      <c r="O104" s="39"/>
      <c r="P104" s="39"/>
      <c r="Q104" s="39"/>
      <c r="R104" s="39"/>
      <c r="S104" s="39"/>
      <c r="T104" s="67"/>
      <c r="AT104" s="21" t="s">
        <v>160</v>
      </c>
      <c r="AU104" s="21" t="s">
        <v>79</v>
      </c>
    </row>
    <row r="105" spans="2:65" s="1" customFormat="1" ht="25.5" customHeight="1">
      <c r="B105" s="157"/>
      <c r="C105" s="196" t="s">
        <v>184</v>
      </c>
      <c r="D105" s="196" t="s">
        <v>156</v>
      </c>
      <c r="E105" s="197" t="s">
        <v>185</v>
      </c>
      <c r="F105" s="198" t="s">
        <v>186</v>
      </c>
      <c r="G105" s="199" t="s">
        <v>164</v>
      </c>
      <c r="H105" s="200">
        <v>0.6</v>
      </c>
      <c r="I105" s="201"/>
      <c r="J105" s="202">
        <f>ROUND(I105*H105,2)</f>
        <v>0</v>
      </c>
      <c r="K105" s="198" t="s">
        <v>131</v>
      </c>
      <c r="L105" s="38"/>
      <c r="M105" s="203" t="s">
        <v>5</v>
      </c>
      <c r="N105" s="204" t="s">
        <v>40</v>
      </c>
      <c r="O105" s="39"/>
      <c r="P105" s="168">
        <f>O105*H105</f>
        <v>0</v>
      </c>
      <c r="Q105" s="168">
        <v>0</v>
      </c>
      <c r="R105" s="168">
        <f>Q105*H105</f>
        <v>0</v>
      </c>
      <c r="S105" s="168">
        <v>2.2000000000000002</v>
      </c>
      <c r="T105" s="169">
        <f>S105*H105</f>
        <v>1.32</v>
      </c>
      <c r="AR105" s="21" t="s">
        <v>123</v>
      </c>
      <c r="AT105" s="21" t="s">
        <v>156</v>
      </c>
      <c r="AU105" s="21" t="s">
        <v>79</v>
      </c>
      <c r="AY105" s="21" t="s">
        <v>122</v>
      </c>
      <c r="BE105" s="170">
        <f>IF(N105="základní",J105,0)</f>
        <v>0</v>
      </c>
      <c r="BF105" s="170">
        <f>IF(N105="snížená",J105,0)</f>
        <v>0</v>
      </c>
      <c r="BG105" s="170">
        <f>IF(N105="zákl. přenesená",J105,0)</f>
        <v>0</v>
      </c>
      <c r="BH105" s="170">
        <f>IF(N105="sníž. přenesená",J105,0)</f>
        <v>0</v>
      </c>
      <c r="BI105" s="170">
        <f>IF(N105="nulová",J105,0)</f>
        <v>0</v>
      </c>
      <c r="BJ105" s="21" t="s">
        <v>77</v>
      </c>
      <c r="BK105" s="170">
        <f>ROUND(I105*H105,2)</f>
        <v>0</v>
      </c>
      <c r="BL105" s="21" t="s">
        <v>123</v>
      </c>
      <c r="BM105" s="21" t="s">
        <v>187</v>
      </c>
    </row>
    <row r="106" spans="2:65" s="10" customFormat="1" ht="13.5">
      <c r="B106" s="175"/>
      <c r="D106" s="171" t="s">
        <v>144</v>
      </c>
      <c r="E106" s="176" t="s">
        <v>5</v>
      </c>
      <c r="F106" s="177" t="s">
        <v>188</v>
      </c>
      <c r="H106" s="178">
        <v>0.6</v>
      </c>
      <c r="I106" s="179"/>
      <c r="L106" s="175"/>
      <c r="M106" s="180"/>
      <c r="N106" s="181"/>
      <c r="O106" s="181"/>
      <c r="P106" s="181"/>
      <c r="Q106" s="181"/>
      <c r="R106" s="181"/>
      <c r="S106" s="181"/>
      <c r="T106" s="182"/>
      <c r="AT106" s="176" t="s">
        <v>144</v>
      </c>
      <c r="AU106" s="176" t="s">
        <v>79</v>
      </c>
      <c r="AV106" s="10" t="s">
        <v>79</v>
      </c>
      <c r="AW106" s="10" t="s">
        <v>33</v>
      </c>
      <c r="AX106" s="10" t="s">
        <v>77</v>
      </c>
      <c r="AY106" s="176" t="s">
        <v>122</v>
      </c>
    </row>
    <row r="107" spans="2:65" s="1" customFormat="1" ht="25.5" customHeight="1">
      <c r="B107" s="157"/>
      <c r="C107" s="196" t="s">
        <v>123</v>
      </c>
      <c r="D107" s="196" t="s">
        <v>156</v>
      </c>
      <c r="E107" s="197" t="s">
        <v>189</v>
      </c>
      <c r="F107" s="198" t="s">
        <v>190</v>
      </c>
      <c r="G107" s="199" t="s">
        <v>191</v>
      </c>
      <c r="H107" s="200">
        <v>14</v>
      </c>
      <c r="I107" s="201"/>
      <c r="J107" s="202">
        <f>ROUND(I107*H107,2)</f>
        <v>0</v>
      </c>
      <c r="K107" s="198" t="s">
        <v>131</v>
      </c>
      <c r="L107" s="38"/>
      <c r="M107" s="203" t="s">
        <v>5</v>
      </c>
      <c r="N107" s="204" t="s">
        <v>40</v>
      </c>
      <c r="O107" s="39"/>
      <c r="P107" s="168">
        <f>O107*H107</f>
        <v>0</v>
      </c>
      <c r="Q107" s="168">
        <v>0</v>
      </c>
      <c r="R107" s="168">
        <f>Q107*H107</f>
        <v>0</v>
      </c>
      <c r="S107" s="168">
        <v>0</v>
      </c>
      <c r="T107" s="169">
        <f>S107*H107</f>
        <v>0</v>
      </c>
      <c r="AR107" s="21" t="s">
        <v>123</v>
      </c>
      <c r="AT107" s="21" t="s">
        <v>156</v>
      </c>
      <c r="AU107" s="21" t="s">
        <v>79</v>
      </c>
      <c r="AY107" s="21" t="s">
        <v>122</v>
      </c>
      <c r="BE107" s="170">
        <f>IF(N107="základní",J107,0)</f>
        <v>0</v>
      </c>
      <c r="BF107" s="170">
        <f>IF(N107="snížená",J107,0)</f>
        <v>0</v>
      </c>
      <c r="BG107" s="170">
        <f>IF(N107="zákl. přenesená",J107,0)</f>
        <v>0</v>
      </c>
      <c r="BH107" s="170">
        <f>IF(N107="sníž. přenesená",J107,0)</f>
        <v>0</v>
      </c>
      <c r="BI107" s="170">
        <f>IF(N107="nulová",J107,0)</f>
        <v>0</v>
      </c>
      <c r="BJ107" s="21" t="s">
        <v>77</v>
      </c>
      <c r="BK107" s="170">
        <f>ROUND(I107*H107,2)</f>
        <v>0</v>
      </c>
      <c r="BL107" s="21" t="s">
        <v>123</v>
      </c>
      <c r="BM107" s="21" t="s">
        <v>192</v>
      </c>
    </row>
    <row r="108" spans="2:65" s="1" customFormat="1" ht="25.5" customHeight="1">
      <c r="B108" s="157"/>
      <c r="C108" s="196" t="s">
        <v>193</v>
      </c>
      <c r="D108" s="196" t="s">
        <v>156</v>
      </c>
      <c r="E108" s="197" t="s">
        <v>141</v>
      </c>
      <c r="F108" s="198" t="s">
        <v>194</v>
      </c>
      <c r="G108" s="199" t="s">
        <v>120</v>
      </c>
      <c r="H108" s="200">
        <v>1</v>
      </c>
      <c r="I108" s="201"/>
      <c r="J108" s="202">
        <f>ROUND(I108*H108,2)</f>
        <v>0</v>
      </c>
      <c r="K108" s="198" t="s">
        <v>5</v>
      </c>
      <c r="L108" s="38"/>
      <c r="M108" s="203" t="s">
        <v>5</v>
      </c>
      <c r="N108" s="204" t="s">
        <v>40</v>
      </c>
      <c r="O108" s="39"/>
      <c r="P108" s="168">
        <f>O108*H108</f>
        <v>0</v>
      </c>
      <c r="Q108" s="168">
        <v>0</v>
      </c>
      <c r="R108" s="168">
        <f>Q108*H108</f>
        <v>0</v>
      </c>
      <c r="S108" s="168">
        <v>0</v>
      </c>
      <c r="T108" s="169">
        <f>S108*H108</f>
        <v>0</v>
      </c>
      <c r="AR108" s="21" t="s">
        <v>123</v>
      </c>
      <c r="AT108" s="21" t="s">
        <v>156</v>
      </c>
      <c r="AU108" s="21" t="s">
        <v>79</v>
      </c>
      <c r="AY108" s="21" t="s">
        <v>122</v>
      </c>
      <c r="BE108" s="170">
        <f>IF(N108="základní",J108,0)</f>
        <v>0</v>
      </c>
      <c r="BF108" s="170">
        <f>IF(N108="snížená",J108,0)</f>
        <v>0</v>
      </c>
      <c r="BG108" s="170">
        <f>IF(N108="zákl. přenesená",J108,0)</f>
        <v>0</v>
      </c>
      <c r="BH108" s="170">
        <f>IF(N108="sníž. přenesená",J108,0)</f>
        <v>0</v>
      </c>
      <c r="BI108" s="170">
        <f>IF(N108="nulová",J108,0)</f>
        <v>0</v>
      </c>
      <c r="BJ108" s="21" t="s">
        <v>77</v>
      </c>
      <c r="BK108" s="170">
        <f>ROUND(I108*H108,2)</f>
        <v>0</v>
      </c>
      <c r="BL108" s="21" t="s">
        <v>123</v>
      </c>
      <c r="BM108" s="21" t="s">
        <v>195</v>
      </c>
    </row>
    <row r="109" spans="2:65" s="11" customFormat="1" ht="29.85" customHeight="1">
      <c r="B109" s="183"/>
      <c r="D109" s="184" t="s">
        <v>68</v>
      </c>
      <c r="E109" s="194" t="s">
        <v>196</v>
      </c>
      <c r="F109" s="194" t="s">
        <v>197</v>
      </c>
      <c r="I109" s="186"/>
      <c r="J109" s="195">
        <f>BK109</f>
        <v>0</v>
      </c>
      <c r="L109" s="183"/>
      <c r="M109" s="188"/>
      <c r="N109" s="189"/>
      <c r="O109" s="189"/>
      <c r="P109" s="190">
        <f>SUM(P110:P116)</f>
        <v>0</v>
      </c>
      <c r="Q109" s="189"/>
      <c r="R109" s="190">
        <f>SUM(R110:R116)</f>
        <v>0</v>
      </c>
      <c r="S109" s="189"/>
      <c r="T109" s="191">
        <f>SUM(T110:T116)</f>
        <v>0</v>
      </c>
      <c r="AR109" s="184" t="s">
        <v>77</v>
      </c>
      <c r="AT109" s="192" t="s">
        <v>68</v>
      </c>
      <c r="AU109" s="192" t="s">
        <v>77</v>
      </c>
      <c r="AY109" s="184" t="s">
        <v>122</v>
      </c>
      <c r="BK109" s="193">
        <f>SUM(BK110:BK116)</f>
        <v>0</v>
      </c>
    </row>
    <row r="110" spans="2:65" s="1" customFormat="1" ht="25.5" customHeight="1">
      <c r="B110" s="157"/>
      <c r="C110" s="196" t="s">
        <v>198</v>
      </c>
      <c r="D110" s="196" t="s">
        <v>156</v>
      </c>
      <c r="E110" s="197" t="s">
        <v>199</v>
      </c>
      <c r="F110" s="198" t="s">
        <v>200</v>
      </c>
      <c r="G110" s="199" t="s">
        <v>201</v>
      </c>
      <c r="H110" s="200">
        <v>84.51</v>
      </c>
      <c r="I110" s="201"/>
      <c r="J110" s="202">
        <f>ROUND(I110*H110,2)</f>
        <v>0</v>
      </c>
      <c r="K110" s="198" t="s">
        <v>131</v>
      </c>
      <c r="L110" s="38"/>
      <c r="M110" s="203" t="s">
        <v>5</v>
      </c>
      <c r="N110" s="204" t="s">
        <v>40</v>
      </c>
      <c r="O110" s="39"/>
      <c r="P110" s="168">
        <f>O110*H110</f>
        <v>0</v>
      </c>
      <c r="Q110" s="168">
        <v>0</v>
      </c>
      <c r="R110" s="168">
        <f>Q110*H110</f>
        <v>0</v>
      </c>
      <c r="S110" s="168">
        <v>0</v>
      </c>
      <c r="T110" s="169">
        <f>S110*H110</f>
        <v>0</v>
      </c>
      <c r="AR110" s="21" t="s">
        <v>123</v>
      </c>
      <c r="AT110" s="21" t="s">
        <v>156</v>
      </c>
      <c r="AU110" s="21" t="s">
        <v>79</v>
      </c>
      <c r="AY110" s="21" t="s">
        <v>122</v>
      </c>
      <c r="BE110" s="170">
        <f>IF(N110="základní",J110,0)</f>
        <v>0</v>
      </c>
      <c r="BF110" s="170">
        <f>IF(N110="snížená",J110,0)</f>
        <v>0</v>
      </c>
      <c r="BG110" s="170">
        <f>IF(N110="zákl. přenesená",J110,0)</f>
        <v>0</v>
      </c>
      <c r="BH110" s="170">
        <f>IF(N110="sníž. přenesená",J110,0)</f>
        <v>0</v>
      </c>
      <c r="BI110" s="170">
        <f>IF(N110="nulová",J110,0)</f>
        <v>0</v>
      </c>
      <c r="BJ110" s="21" t="s">
        <v>77</v>
      </c>
      <c r="BK110" s="170">
        <f>ROUND(I110*H110,2)</f>
        <v>0</v>
      </c>
      <c r="BL110" s="21" t="s">
        <v>123</v>
      </c>
      <c r="BM110" s="21" t="s">
        <v>202</v>
      </c>
    </row>
    <row r="111" spans="2:65" s="1" customFormat="1" ht="81">
      <c r="B111" s="38"/>
      <c r="D111" s="171" t="s">
        <v>160</v>
      </c>
      <c r="F111" s="172" t="s">
        <v>203</v>
      </c>
      <c r="I111" s="173"/>
      <c r="L111" s="38"/>
      <c r="M111" s="174"/>
      <c r="N111" s="39"/>
      <c r="O111" s="39"/>
      <c r="P111" s="39"/>
      <c r="Q111" s="39"/>
      <c r="R111" s="39"/>
      <c r="S111" s="39"/>
      <c r="T111" s="67"/>
      <c r="AT111" s="21" t="s">
        <v>160</v>
      </c>
      <c r="AU111" s="21" t="s">
        <v>79</v>
      </c>
    </row>
    <row r="112" spans="2:65" s="10" customFormat="1" ht="13.5">
      <c r="B112" s="175"/>
      <c r="D112" s="171" t="s">
        <v>144</v>
      </c>
      <c r="E112" s="176" t="s">
        <v>5</v>
      </c>
      <c r="F112" s="177" t="s">
        <v>204</v>
      </c>
      <c r="H112" s="178">
        <v>84.51</v>
      </c>
      <c r="I112" s="179"/>
      <c r="L112" s="175"/>
      <c r="M112" s="180"/>
      <c r="N112" s="181"/>
      <c r="O112" s="181"/>
      <c r="P112" s="181"/>
      <c r="Q112" s="181"/>
      <c r="R112" s="181"/>
      <c r="S112" s="181"/>
      <c r="T112" s="182"/>
      <c r="AT112" s="176" t="s">
        <v>144</v>
      </c>
      <c r="AU112" s="176" t="s">
        <v>79</v>
      </c>
      <c r="AV112" s="10" t="s">
        <v>79</v>
      </c>
      <c r="AW112" s="10" t="s">
        <v>33</v>
      </c>
      <c r="AX112" s="10" t="s">
        <v>77</v>
      </c>
      <c r="AY112" s="176" t="s">
        <v>122</v>
      </c>
    </row>
    <row r="113" spans="2:65" s="1" customFormat="1" ht="25.5" customHeight="1">
      <c r="B113" s="157"/>
      <c r="C113" s="196" t="s">
        <v>10</v>
      </c>
      <c r="D113" s="196" t="s">
        <v>156</v>
      </c>
      <c r="E113" s="197" t="s">
        <v>205</v>
      </c>
      <c r="F113" s="198" t="s">
        <v>206</v>
      </c>
      <c r="G113" s="199" t="s">
        <v>201</v>
      </c>
      <c r="H113" s="200">
        <v>2.8170000000000002</v>
      </c>
      <c r="I113" s="201"/>
      <c r="J113" s="202">
        <f>ROUND(I113*H113,2)</f>
        <v>0</v>
      </c>
      <c r="K113" s="198" t="s">
        <v>131</v>
      </c>
      <c r="L113" s="38"/>
      <c r="M113" s="203" t="s">
        <v>5</v>
      </c>
      <c r="N113" s="204" t="s">
        <v>40</v>
      </c>
      <c r="O113" s="39"/>
      <c r="P113" s="168">
        <f>O113*H113</f>
        <v>0</v>
      </c>
      <c r="Q113" s="168">
        <v>0</v>
      </c>
      <c r="R113" s="168">
        <f>Q113*H113</f>
        <v>0</v>
      </c>
      <c r="S113" s="168">
        <v>0</v>
      </c>
      <c r="T113" s="169">
        <f>S113*H113</f>
        <v>0</v>
      </c>
      <c r="AR113" s="21" t="s">
        <v>123</v>
      </c>
      <c r="AT113" s="21" t="s">
        <v>156</v>
      </c>
      <c r="AU113" s="21" t="s">
        <v>79</v>
      </c>
      <c r="AY113" s="21" t="s">
        <v>122</v>
      </c>
      <c r="BE113" s="170">
        <f>IF(N113="základní",J113,0)</f>
        <v>0</v>
      </c>
      <c r="BF113" s="170">
        <f>IF(N113="snížená",J113,0)</f>
        <v>0</v>
      </c>
      <c r="BG113" s="170">
        <f>IF(N113="zákl. přenesená",J113,0)</f>
        <v>0</v>
      </c>
      <c r="BH113" s="170">
        <f>IF(N113="sníž. přenesená",J113,0)</f>
        <v>0</v>
      </c>
      <c r="BI113" s="170">
        <f>IF(N113="nulová",J113,0)</f>
        <v>0</v>
      </c>
      <c r="BJ113" s="21" t="s">
        <v>77</v>
      </c>
      <c r="BK113" s="170">
        <f>ROUND(I113*H113,2)</f>
        <v>0</v>
      </c>
      <c r="BL113" s="21" t="s">
        <v>123</v>
      </c>
      <c r="BM113" s="21" t="s">
        <v>207</v>
      </c>
    </row>
    <row r="114" spans="2:65" s="1" customFormat="1" ht="81">
      <c r="B114" s="38"/>
      <c r="D114" s="171" t="s">
        <v>160</v>
      </c>
      <c r="F114" s="172" t="s">
        <v>208</v>
      </c>
      <c r="I114" s="173"/>
      <c r="L114" s="38"/>
      <c r="M114" s="174"/>
      <c r="N114" s="39"/>
      <c r="O114" s="39"/>
      <c r="P114" s="39"/>
      <c r="Q114" s="39"/>
      <c r="R114" s="39"/>
      <c r="S114" s="39"/>
      <c r="T114" s="67"/>
      <c r="AT114" s="21" t="s">
        <v>160</v>
      </c>
      <c r="AU114" s="21" t="s">
        <v>79</v>
      </c>
    </row>
    <row r="115" spans="2:65" s="1" customFormat="1" ht="25.5" customHeight="1">
      <c r="B115" s="157"/>
      <c r="C115" s="196" t="s">
        <v>209</v>
      </c>
      <c r="D115" s="196" t="s">
        <v>156</v>
      </c>
      <c r="E115" s="197" t="s">
        <v>210</v>
      </c>
      <c r="F115" s="198" t="s">
        <v>211</v>
      </c>
      <c r="G115" s="199" t="s">
        <v>201</v>
      </c>
      <c r="H115" s="200">
        <v>2.8170000000000002</v>
      </c>
      <c r="I115" s="201"/>
      <c r="J115" s="202">
        <f>ROUND(I115*H115,2)</f>
        <v>0</v>
      </c>
      <c r="K115" s="198" t="s">
        <v>131</v>
      </c>
      <c r="L115" s="38"/>
      <c r="M115" s="203" t="s">
        <v>5</v>
      </c>
      <c r="N115" s="204" t="s">
        <v>40</v>
      </c>
      <c r="O115" s="39"/>
      <c r="P115" s="168">
        <f>O115*H115</f>
        <v>0</v>
      </c>
      <c r="Q115" s="168">
        <v>0</v>
      </c>
      <c r="R115" s="168">
        <f>Q115*H115</f>
        <v>0</v>
      </c>
      <c r="S115" s="168">
        <v>0</v>
      </c>
      <c r="T115" s="169">
        <f>S115*H115</f>
        <v>0</v>
      </c>
      <c r="AR115" s="21" t="s">
        <v>123</v>
      </c>
      <c r="AT115" s="21" t="s">
        <v>156</v>
      </c>
      <c r="AU115" s="21" t="s">
        <v>79</v>
      </c>
      <c r="AY115" s="21" t="s">
        <v>122</v>
      </c>
      <c r="BE115" s="170">
        <f>IF(N115="základní",J115,0)</f>
        <v>0</v>
      </c>
      <c r="BF115" s="170">
        <f>IF(N115="snížená",J115,0)</f>
        <v>0</v>
      </c>
      <c r="BG115" s="170">
        <f>IF(N115="zákl. přenesená",J115,0)</f>
        <v>0</v>
      </c>
      <c r="BH115" s="170">
        <f>IF(N115="sníž. přenesená",J115,0)</f>
        <v>0</v>
      </c>
      <c r="BI115" s="170">
        <f>IF(N115="nulová",J115,0)</f>
        <v>0</v>
      </c>
      <c r="BJ115" s="21" t="s">
        <v>77</v>
      </c>
      <c r="BK115" s="170">
        <f>ROUND(I115*H115,2)</f>
        <v>0</v>
      </c>
      <c r="BL115" s="21" t="s">
        <v>123</v>
      </c>
      <c r="BM115" s="21" t="s">
        <v>212</v>
      </c>
    </row>
    <row r="116" spans="2:65" s="1" customFormat="1" ht="67.5">
      <c r="B116" s="38"/>
      <c r="D116" s="171" t="s">
        <v>160</v>
      </c>
      <c r="F116" s="172" t="s">
        <v>213</v>
      </c>
      <c r="I116" s="173"/>
      <c r="L116" s="38"/>
      <c r="M116" s="174"/>
      <c r="N116" s="39"/>
      <c r="O116" s="39"/>
      <c r="P116" s="39"/>
      <c r="Q116" s="39"/>
      <c r="R116" s="39"/>
      <c r="S116" s="39"/>
      <c r="T116" s="67"/>
      <c r="AT116" s="21" t="s">
        <v>160</v>
      </c>
      <c r="AU116" s="21" t="s">
        <v>79</v>
      </c>
    </row>
    <row r="117" spans="2:65" s="11" customFormat="1" ht="37.35" customHeight="1">
      <c r="B117" s="183"/>
      <c r="D117" s="184" t="s">
        <v>68</v>
      </c>
      <c r="E117" s="185" t="s">
        <v>214</v>
      </c>
      <c r="F117" s="185" t="s">
        <v>215</v>
      </c>
      <c r="I117" s="186"/>
      <c r="J117" s="187">
        <f>BK117</f>
        <v>0</v>
      </c>
      <c r="L117" s="183"/>
      <c r="M117" s="188"/>
      <c r="N117" s="189"/>
      <c r="O117" s="189"/>
      <c r="P117" s="190">
        <f>P118+P126</f>
        <v>0</v>
      </c>
      <c r="Q117" s="189"/>
      <c r="R117" s="190">
        <f>R118+R126</f>
        <v>0.12559999999999999</v>
      </c>
      <c r="S117" s="189"/>
      <c r="T117" s="191">
        <f>T118+T126</f>
        <v>1.4970400000000001</v>
      </c>
      <c r="AR117" s="184" t="s">
        <v>79</v>
      </c>
      <c r="AT117" s="192" t="s">
        <v>68</v>
      </c>
      <c r="AU117" s="192" t="s">
        <v>69</v>
      </c>
      <c r="AY117" s="184" t="s">
        <v>122</v>
      </c>
      <c r="BK117" s="193">
        <f>BK118+BK126</f>
        <v>0</v>
      </c>
    </row>
    <row r="118" spans="2:65" s="11" customFormat="1" ht="19.899999999999999" customHeight="1">
      <c r="B118" s="183"/>
      <c r="D118" s="184" t="s">
        <v>68</v>
      </c>
      <c r="E118" s="194" t="s">
        <v>216</v>
      </c>
      <c r="F118" s="194" t="s">
        <v>217</v>
      </c>
      <c r="I118" s="186"/>
      <c r="J118" s="195">
        <f>BK118</f>
        <v>0</v>
      </c>
      <c r="L118" s="183"/>
      <c r="M118" s="188"/>
      <c r="N118" s="189"/>
      <c r="O118" s="189"/>
      <c r="P118" s="190">
        <f>SUM(P119:P125)</f>
        <v>0</v>
      </c>
      <c r="Q118" s="189"/>
      <c r="R118" s="190">
        <f>SUM(R119:R125)</f>
        <v>0</v>
      </c>
      <c r="S118" s="189"/>
      <c r="T118" s="191">
        <f>SUM(T119:T125)</f>
        <v>0.75900000000000001</v>
      </c>
      <c r="AR118" s="184" t="s">
        <v>79</v>
      </c>
      <c r="AT118" s="192" t="s">
        <v>68</v>
      </c>
      <c r="AU118" s="192" t="s">
        <v>77</v>
      </c>
      <c r="AY118" s="184" t="s">
        <v>122</v>
      </c>
      <c r="BK118" s="193">
        <f>SUM(BK119:BK125)</f>
        <v>0</v>
      </c>
    </row>
    <row r="119" spans="2:65" s="1" customFormat="1" ht="16.5" customHeight="1">
      <c r="B119" s="157"/>
      <c r="C119" s="196" t="s">
        <v>79</v>
      </c>
      <c r="D119" s="196" t="s">
        <v>156</v>
      </c>
      <c r="E119" s="197" t="s">
        <v>218</v>
      </c>
      <c r="F119" s="198" t="s">
        <v>219</v>
      </c>
      <c r="G119" s="199" t="s">
        <v>138</v>
      </c>
      <c r="H119" s="200">
        <v>23</v>
      </c>
      <c r="I119" s="201"/>
      <c r="J119" s="202">
        <f>ROUND(I119*H119,2)</f>
        <v>0</v>
      </c>
      <c r="K119" s="198" t="s">
        <v>131</v>
      </c>
      <c r="L119" s="38"/>
      <c r="M119" s="203" t="s">
        <v>5</v>
      </c>
      <c r="N119" s="204" t="s">
        <v>40</v>
      </c>
      <c r="O119" s="39"/>
      <c r="P119" s="168">
        <f>O119*H119</f>
        <v>0</v>
      </c>
      <c r="Q119" s="168">
        <v>0</v>
      </c>
      <c r="R119" s="168">
        <f>Q119*H119</f>
        <v>0</v>
      </c>
      <c r="S119" s="168">
        <v>3.3000000000000002E-2</v>
      </c>
      <c r="T119" s="169">
        <f>S119*H119</f>
        <v>0.75900000000000001</v>
      </c>
      <c r="AR119" s="21" t="s">
        <v>133</v>
      </c>
      <c r="AT119" s="21" t="s">
        <v>156</v>
      </c>
      <c r="AU119" s="21" t="s">
        <v>79</v>
      </c>
      <c r="AY119" s="21" t="s">
        <v>122</v>
      </c>
      <c r="BE119" s="170">
        <f>IF(N119="základní",J119,0)</f>
        <v>0</v>
      </c>
      <c r="BF119" s="170">
        <f>IF(N119="snížená",J119,0)</f>
        <v>0</v>
      </c>
      <c r="BG119" s="170">
        <f>IF(N119="zákl. přenesená",J119,0)</f>
        <v>0</v>
      </c>
      <c r="BH119" s="170">
        <f>IF(N119="sníž. přenesená",J119,0)</f>
        <v>0</v>
      </c>
      <c r="BI119" s="170">
        <f>IF(N119="nulová",J119,0)</f>
        <v>0</v>
      </c>
      <c r="BJ119" s="21" t="s">
        <v>77</v>
      </c>
      <c r="BK119" s="170">
        <f>ROUND(I119*H119,2)</f>
        <v>0</v>
      </c>
      <c r="BL119" s="21" t="s">
        <v>133</v>
      </c>
      <c r="BM119" s="21" t="s">
        <v>220</v>
      </c>
    </row>
    <row r="120" spans="2:65" s="10" customFormat="1" ht="13.5">
      <c r="B120" s="175"/>
      <c r="D120" s="171" t="s">
        <v>144</v>
      </c>
      <c r="E120" s="176" t="s">
        <v>5</v>
      </c>
      <c r="F120" s="177" t="s">
        <v>221</v>
      </c>
      <c r="H120" s="178">
        <v>23</v>
      </c>
      <c r="I120" s="179"/>
      <c r="L120" s="175"/>
      <c r="M120" s="180"/>
      <c r="N120" s="181"/>
      <c r="O120" s="181"/>
      <c r="P120" s="181"/>
      <c r="Q120" s="181"/>
      <c r="R120" s="181"/>
      <c r="S120" s="181"/>
      <c r="T120" s="182"/>
      <c r="AT120" s="176" t="s">
        <v>144</v>
      </c>
      <c r="AU120" s="176" t="s">
        <v>79</v>
      </c>
      <c r="AV120" s="10" t="s">
        <v>79</v>
      </c>
      <c r="AW120" s="10" t="s">
        <v>33</v>
      </c>
      <c r="AX120" s="10" t="s">
        <v>77</v>
      </c>
      <c r="AY120" s="176" t="s">
        <v>122</v>
      </c>
    </row>
    <row r="121" spans="2:65" s="1" customFormat="1" ht="16.5" customHeight="1">
      <c r="B121" s="157"/>
      <c r="C121" s="196" t="s">
        <v>222</v>
      </c>
      <c r="D121" s="196" t="s">
        <v>156</v>
      </c>
      <c r="E121" s="197" t="s">
        <v>223</v>
      </c>
      <c r="F121" s="198" t="s">
        <v>224</v>
      </c>
      <c r="G121" s="199" t="s">
        <v>138</v>
      </c>
      <c r="H121" s="200">
        <v>4.3</v>
      </c>
      <c r="I121" s="201"/>
      <c r="J121" s="202">
        <f>ROUND(I121*H121,2)</f>
        <v>0</v>
      </c>
      <c r="K121" s="198" t="s">
        <v>131</v>
      </c>
      <c r="L121" s="38"/>
      <c r="M121" s="203" t="s">
        <v>5</v>
      </c>
      <c r="N121" s="204" t="s">
        <v>40</v>
      </c>
      <c r="O121" s="39"/>
      <c r="P121" s="168">
        <f>O121*H121</f>
        <v>0</v>
      </c>
      <c r="Q121" s="168">
        <v>0</v>
      </c>
      <c r="R121" s="168">
        <f>Q121*H121</f>
        <v>0</v>
      </c>
      <c r="S121" s="168">
        <v>0</v>
      </c>
      <c r="T121" s="169">
        <f>S121*H121</f>
        <v>0</v>
      </c>
      <c r="AR121" s="21" t="s">
        <v>133</v>
      </c>
      <c r="AT121" s="21" t="s">
        <v>156</v>
      </c>
      <c r="AU121" s="21" t="s">
        <v>79</v>
      </c>
      <c r="AY121" s="21" t="s">
        <v>122</v>
      </c>
      <c r="BE121" s="170">
        <f>IF(N121="základní",J121,0)</f>
        <v>0</v>
      </c>
      <c r="BF121" s="170">
        <f>IF(N121="snížená",J121,0)</f>
        <v>0</v>
      </c>
      <c r="BG121" s="170">
        <f>IF(N121="zákl. přenesená",J121,0)</f>
        <v>0</v>
      </c>
      <c r="BH121" s="170">
        <f>IF(N121="sníž. přenesená",J121,0)</f>
        <v>0</v>
      </c>
      <c r="BI121" s="170">
        <f>IF(N121="nulová",J121,0)</f>
        <v>0</v>
      </c>
      <c r="BJ121" s="21" t="s">
        <v>77</v>
      </c>
      <c r="BK121" s="170">
        <f>ROUND(I121*H121,2)</f>
        <v>0</v>
      </c>
      <c r="BL121" s="21" t="s">
        <v>133</v>
      </c>
      <c r="BM121" s="21" t="s">
        <v>225</v>
      </c>
    </row>
    <row r="122" spans="2:65" s="1" customFormat="1" ht="67.5">
      <c r="B122" s="38"/>
      <c r="D122" s="171" t="s">
        <v>160</v>
      </c>
      <c r="F122" s="172" t="s">
        <v>226</v>
      </c>
      <c r="I122" s="173"/>
      <c r="L122" s="38"/>
      <c r="M122" s="174"/>
      <c r="N122" s="39"/>
      <c r="O122" s="39"/>
      <c r="P122" s="39"/>
      <c r="Q122" s="39"/>
      <c r="R122" s="39"/>
      <c r="S122" s="39"/>
      <c r="T122" s="67"/>
      <c r="AT122" s="21" t="s">
        <v>160</v>
      </c>
      <c r="AU122" s="21" t="s">
        <v>79</v>
      </c>
    </row>
    <row r="123" spans="2:65" s="1" customFormat="1" ht="25.5" customHeight="1">
      <c r="B123" s="157"/>
      <c r="C123" s="196" t="s">
        <v>227</v>
      </c>
      <c r="D123" s="196" t="s">
        <v>156</v>
      </c>
      <c r="E123" s="197" t="s">
        <v>228</v>
      </c>
      <c r="F123" s="198" t="s">
        <v>229</v>
      </c>
      <c r="G123" s="199" t="s">
        <v>191</v>
      </c>
      <c r="H123" s="200">
        <v>11.7</v>
      </c>
      <c r="I123" s="201"/>
      <c r="J123" s="202">
        <f>ROUND(I123*H123,2)</f>
        <v>0</v>
      </c>
      <c r="K123" s="198" t="s">
        <v>131</v>
      </c>
      <c r="L123" s="38"/>
      <c r="M123" s="203" t="s">
        <v>5</v>
      </c>
      <c r="N123" s="204" t="s">
        <v>40</v>
      </c>
      <c r="O123" s="39"/>
      <c r="P123" s="168">
        <f>O123*H123</f>
        <v>0</v>
      </c>
      <c r="Q123" s="168">
        <v>0</v>
      </c>
      <c r="R123" s="168">
        <f>Q123*H123</f>
        <v>0</v>
      </c>
      <c r="S123" s="168">
        <v>0</v>
      </c>
      <c r="T123" s="169">
        <f>S123*H123</f>
        <v>0</v>
      </c>
      <c r="AR123" s="21" t="s">
        <v>133</v>
      </c>
      <c r="AT123" s="21" t="s">
        <v>156</v>
      </c>
      <c r="AU123" s="21" t="s">
        <v>79</v>
      </c>
      <c r="AY123" s="21" t="s">
        <v>122</v>
      </c>
      <c r="BE123" s="170">
        <f>IF(N123="základní",J123,0)</f>
        <v>0</v>
      </c>
      <c r="BF123" s="170">
        <f>IF(N123="snížená",J123,0)</f>
        <v>0</v>
      </c>
      <c r="BG123" s="170">
        <f>IF(N123="zákl. přenesená",J123,0)</f>
        <v>0</v>
      </c>
      <c r="BH123" s="170">
        <f>IF(N123="sníž. přenesená",J123,0)</f>
        <v>0</v>
      </c>
      <c r="BI123" s="170">
        <f>IF(N123="nulová",J123,0)</f>
        <v>0</v>
      </c>
      <c r="BJ123" s="21" t="s">
        <v>77</v>
      </c>
      <c r="BK123" s="170">
        <f>ROUND(I123*H123,2)</f>
        <v>0</v>
      </c>
      <c r="BL123" s="21" t="s">
        <v>133</v>
      </c>
      <c r="BM123" s="21" t="s">
        <v>230</v>
      </c>
    </row>
    <row r="124" spans="2:65" s="1" customFormat="1" ht="67.5">
      <c r="B124" s="38"/>
      <c r="D124" s="171" t="s">
        <v>160</v>
      </c>
      <c r="F124" s="172" t="s">
        <v>226</v>
      </c>
      <c r="I124" s="173"/>
      <c r="L124" s="38"/>
      <c r="M124" s="174"/>
      <c r="N124" s="39"/>
      <c r="O124" s="39"/>
      <c r="P124" s="39"/>
      <c r="Q124" s="39"/>
      <c r="R124" s="39"/>
      <c r="S124" s="39"/>
      <c r="T124" s="67"/>
      <c r="AT124" s="21" t="s">
        <v>160</v>
      </c>
      <c r="AU124" s="21" t="s">
        <v>79</v>
      </c>
    </row>
    <row r="125" spans="2:65" s="1" customFormat="1" ht="16.5" customHeight="1">
      <c r="B125" s="157"/>
      <c r="C125" s="196" t="s">
        <v>231</v>
      </c>
      <c r="D125" s="196" t="s">
        <v>156</v>
      </c>
      <c r="E125" s="197" t="s">
        <v>232</v>
      </c>
      <c r="F125" s="198" t="s">
        <v>233</v>
      </c>
      <c r="G125" s="199" t="s">
        <v>191</v>
      </c>
      <c r="H125" s="200">
        <v>20</v>
      </c>
      <c r="I125" s="201"/>
      <c r="J125" s="202">
        <f>ROUND(I125*H125,2)</f>
        <v>0</v>
      </c>
      <c r="K125" s="198" t="s">
        <v>131</v>
      </c>
      <c r="L125" s="38"/>
      <c r="M125" s="203" t="s">
        <v>5</v>
      </c>
      <c r="N125" s="204" t="s">
        <v>40</v>
      </c>
      <c r="O125" s="39"/>
      <c r="P125" s="168">
        <f>O125*H125</f>
        <v>0</v>
      </c>
      <c r="Q125" s="168">
        <v>0</v>
      </c>
      <c r="R125" s="168">
        <f>Q125*H125</f>
        <v>0</v>
      </c>
      <c r="S125" s="168">
        <v>0</v>
      </c>
      <c r="T125" s="169">
        <f>S125*H125</f>
        <v>0</v>
      </c>
      <c r="AR125" s="21" t="s">
        <v>133</v>
      </c>
      <c r="AT125" s="21" t="s">
        <v>156</v>
      </c>
      <c r="AU125" s="21" t="s">
        <v>79</v>
      </c>
      <c r="AY125" s="21" t="s">
        <v>122</v>
      </c>
      <c r="BE125" s="170">
        <f>IF(N125="základní",J125,0)</f>
        <v>0</v>
      </c>
      <c r="BF125" s="170">
        <f>IF(N125="snížená",J125,0)</f>
        <v>0</v>
      </c>
      <c r="BG125" s="170">
        <f>IF(N125="zákl. přenesená",J125,0)</f>
        <v>0</v>
      </c>
      <c r="BH125" s="170">
        <f>IF(N125="sníž. přenesená",J125,0)</f>
        <v>0</v>
      </c>
      <c r="BI125" s="170">
        <f>IF(N125="nulová",J125,0)</f>
        <v>0</v>
      </c>
      <c r="BJ125" s="21" t="s">
        <v>77</v>
      </c>
      <c r="BK125" s="170">
        <f>ROUND(I125*H125,2)</f>
        <v>0</v>
      </c>
      <c r="BL125" s="21" t="s">
        <v>133</v>
      </c>
      <c r="BM125" s="21" t="s">
        <v>234</v>
      </c>
    </row>
    <row r="126" spans="2:65" s="11" customFormat="1" ht="29.85" customHeight="1">
      <c r="B126" s="183"/>
      <c r="D126" s="184" t="s">
        <v>68</v>
      </c>
      <c r="E126" s="194" t="s">
        <v>235</v>
      </c>
      <c r="F126" s="194" t="s">
        <v>236</v>
      </c>
      <c r="I126" s="186"/>
      <c r="J126" s="195">
        <f>BK126</f>
        <v>0</v>
      </c>
      <c r="L126" s="183"/>
      <c r="M126" s="188"/>
      <c r="N126" s="189"/>
      <c r="O126" s="189"/>
      <c r="P126" s="190">
        <f>SUM(P127:P131)</f>
        <v>0</v>
      </c>
      <c r="Q126" s="189"/>
      <c r="R126" s="190">
        <f>SUM(R127:R131)</f>
        <v>0.12559999999999999</v>
      </c>
      <c r="S126" s="189"/>
      <c r="T126" s="191">
        <f>SUM(T127:T131)</f>
        <v>0.73804000000000003</v>
      </c>
      <c r="AR126" s="184" t="s">
        <v>79</v>
      </c>
      <c r="AT126" s="192" t="s">
        <v>68</v>
      </c>
      <c r="AU126" s="192" t="s">
        <v>77</v>
      </c>
      <c r="AY126" s="184" t="s">
        <v>122</v>
      </c>
      <c r="BK126" s="193">
        <f>SUM(BK127:BK131)</f>
        <v>0</v>
      </c>
    </row>
    <row r="127" spans="2:65" s="1" customFormat="1" ht="16.5" customHeight="1">
      <c r="B127" s="157"/>
      <c r="C127" s="196" t="s">
        <v>237</v>
      </c>
      <c r="D127" s="196" t="s">
        <v>156</v>
      </c>
      <c r="E127" s="197" t="s">
        <v>238</v>
      </c>
      <c r="F127" s="198" t="s">
        <v>239</v>
      </c>
      <c r="G127" s="199" t="s">
        <v>138</v>
      </c>
      <c r="H127" s="200">
        <v>4</v>
      </c>
      <c r="I127" s="201"/>
      <c r="J127" s="202">
        <f>ROUND(I127*H127,2)</f>
        <v>0</v>
      </c>
      <c r="K127" s="198" t="s">
        <v>131</v>
      </c>
      <c r="L127" s="38"/>
      <c r="M127" s="203" t="s">
        <v>5</v>
      </c>
      <c r="N127" s="204" t="s">
        <v>40</v>
      </c>
      <c r="O127" s="39"/>
      <c r="P127" s="168">
        <f>O127*H127</f>
        <v>0</v>
      </c>
      <c r="Q127" s="168">
        <v>0</v>
      </c>
      <c r="R127" s="168">
        <f>Q127*H127</f>
        <v>0</v>
      </c>
      <c r="S127" s="168">
        <v>0.13950000000000001</v>
      </c>
      <c r="T127" s="169">
        <f>S127*H127</f>
        <v>0.55800000000000005</v>
      </c>
      <c r="AR127" s="21" t="s">
        <v>133</v>
      </c>
      <c r="AT127" s="21" t="s">
        <v>156</v>
      </c>
      <c r="AU127" s="21" t="s">
        <v>79</v>
      </c>
      <c r="AY127" s="21" t="s">
        <v>122</v>
      </c>
      <c r="BE127" s="170">
        <f>IF(N127="základní",J127,0)</f>
        <v>0</v>
      </c>
      <c r="BF127" s="170">
        <f>IF(N127="snížená",J127,0)</f>
        <v>0</v>
      </c>
      <c r="BG127" s="170">
        <f>IF(N127="zákl. přenesená",J127,0)</f>
        <v>0</v>
      </c>
      <c r="BH127" s="170">
        <f>IF(N127="sníž. přenesená",J127,0)</f>
        <v>0</v>
      </c>
      <c r="BI127" s="170">
        <f>IF(N127="nulová",J127,0)</f>
        <v>0</v>
      </c>
      <c r="BJ127" s="21" t="s">
        <v>77</v>
      </c>
      <c r="BK127" s="170">
        <f>ROUND(I127*H127,2)</f>
        <v>0</v>
      </c>
      <c r="BL127" s="21" t="s">
        <v>133</v>
      </c>
      <c r="BM127" s="21" t="s">
        <v>240</v>
      </c>
    </row>
    <row r="128" spans="2:65" s="10" customFormat="1" ht="13.5">
      <c r="B128" s="175"/>
      <c r="D128" s="171" t="s">
        <v>144</v>
      </c>
      <c r="E128" s="176" t="s">
        <v>5</v>
      </c>
      <c r="F128" s="177" t="s">
        <v>123</v>
      </c>
      <c r="H128" s="178">
        <v>4</v>
      </c>
      <c r="I128" s="179"/>
      <c r="L128" s="175"/>
      <c r="M128" s="180"/>
      <c r="N128" s="181"/>
      <c r="O128" s="181"/>
      <c r="P128" s="181"/>
      <c r="Q128" s="181"/>
      <c r="R128" s="181"/>
      <c r="S128" s="181"/>
      <c r="T128" s="182"/>
      <c r="AT128" s="176" t="s">
        <v>144</v>
      </c>
      <c r="AU128" s="176" t="s">
        <v>79</v>
      </c>
      <c r="AV128" s="10" t="s">
        <v>79</v>
      </c>
      <c r="AW128" s="10" t="s">
        <v>33</v>
      </c>
      <c r="AX128" s="10" t="s">
        <v>77</v>
      </c>
      <c r="AY128" s="176" t="s">
        <v>122</v>
      </c>
    </row>
    <row r="129" spans="2:65" s="1" customFormat="1" ht="25.5" customHeight="1">
      <c r="B129" s="157"/>
      <c r="C129" s="196" t="s">
        <v>241</v>
      </c>
      <c r="D129" s="196" t="s">
        <v>156</v>
      </c>
      <c r="E129" s="197" t="s">
        <v>242</v>
      </c>
      <c r="F129" s="198" t="s">
        <v>243</v>
      </c>
      <c r="G129" s="199" t="s">
        <v>130</v>
      </c>
      <c r="H129" s="200">
        <v>12</v>
      </c>
      <c r="I129" s="201"/>
      <c r="J129" s="202">
        <f>ROUND(I129*H129,2)</f>
        <v>0</v>
      </c>
      <c r="K129" s="198" t="s">
        <v>131</v>
      </c>
      <c r="L129" s="38"/>
      <c r="M129" s="203" t="s">
        <v>5</v>
      </c>
      <c r="N129" s="204" t="s">
        <v>40</v>
      </c>
      <c r="O129" s="39"/>
      <c r="P129" s="168">
        <f>O129*H129</f>
        <v>0</v>
      </c>
      <c r="Q129" s="168">
        <v>7.8200000000000006E-3</v>
      </c>
      <c r="R129" s="168">
        <f>Q129*H129</f>
        <v>9.3840000000000007E-2</v>
      </c>
      <c r="S129" s="168">
        <v>1.167E-2</v>
      </c>
      <c r="T129" s="169">
        <f>S129*H129</f>
        <v>0.14004</v>
      </c>
      <c r="AR129" s="21" t="s">
        <v>133</v>
      </c>
      <c r="AT129" s="21" t="s">
        <v>156</v>
      </c>
      <c r="AU129" s="21" t="s">
        <v>79</v>
      </c>
      <c r="AY129" s="21" t="s">
        <v>122</v>
      </c>
      <c r="BE129" s="170">
        <f>IF(N129="základní",J129,0)</f>
        <v>0</v>
      </c>
      <c r="BF129" s="170">
        <f>IF(N129="snížená",J129,0)</f>
        <v>0</v>
      </c>
      <c r="BG129" s="170">
        <f>IF(N129="zákl. přenesená",J129,0)</f>
        <v>0</v>
      </c>
      <c r="BH129" s="170">
        <f>IF(N129="sníž. přenesená",J129,0)</f>
        <v>0</v>
      </c>
      <c r="BI129" s="170">
        <f>IF(N129="nulová",J129,0)</f>
        <v>0</v>
      </c>
      <c r="BJ129" s="21" t="s">
        <v>77</v>
      </c>
      <c r="BK129" s="170">
        <f>ROUND(I129*H129,2)</f>
        <v>0</v>
      </c>
      <c r="BL129" s="21" t="s">
        <v>133</v>
      </c>
      <c r="BM129" s="21" t="s">
        <v>244</v>
      </c>
    </row>
    <row r="130" spans="2:65" s="1" customFormat="1" ht="25.5" customHeight="1">
      <c r="B130" s="157"/>
      <c r="C130" s="196" t="s">
        <v>121</v>
      </c>
      <c r="D130" s="196" t="s">
        <v>156</v>
      </c>
      <c r="E130" s="197" t="s">
        <v>245</v>
      </c>
      <c r="F130" s="198" t="s">
        <v>246</v>
      </c>
      <c r="G130" s="199" t="s">
        <v>130</v>
      </c>
      <c r="H130" s="200">
        <v>8</v>
      </c>
      <c r="I130" s="201"/>
      <c r="J130" s="202">
        <f>ROUND(I130*H130,2)</f>
        <v>0</v>
      </c>
      <c r="K130" s="198" t="s">
        <v>131</v>
      </c>
      <c r="L130" s="38"/>
      <c r="M130" s="203" t="s">
        <v>5</v>
      </c>
      <c r="N130" s="204" t="s">
        <v>40</v>
      </c>
      <c r="O130" s="39"/>
      <c r="P130" s="168">
        <f>O130*H130</f>
        <v>0</v>
      </c>
      <c r="Q130" s="168">
        <v>3.9699999999999996E-3</v>
      </c>
      <c r="R130" s="168">
        <f>Q130*H130</f>
        <v>3.1759999999999997E-2</v>
      </c>
      <c r="S130" s="168">
        <v>5.0000000000000001E-3</v>
      </c>
      <c r="T130" s="169">
        <f>S130*H130</f>
        <v>0.04</v>
      </c>
      <c r="AR130" s="21" t="s">
        <v>133</v>
      </c>
      <c r="AT130" s="21" t="s">
        <v>156</v>
      </c>
      <c r="AU130" s="21" t="s">
        <v>79</v>
      </c>
      <c r="AY130" s="21" t="s">
        <v>122</v>
      </c>
      <c r="BE130" s="170">
        <f>IF(N130="základní",J130,0)</f>
        <v>0</v>
      </c>
      <c r="BF130" s="170">
        <f>IF(N130="snížená",J130,0)</f>
        <v>0</v>
      </c>
      <c r="BG130" s="170">
        <f>IF(N130="zákl. přenesená",J130,0)</f>
        <v>0</v>
      </c>
      <c r="BH130" s="170">
        <f>IF(N130="sníž. přenesená",J130,0)</f>
        <v>0</v>
      </c>
      <c r="BI130" s="170">
        <f>IF(N130="nulová",J130,0)</f>
        <v>0</v>
      </c>
      <c r="BJ130" s="21" t="s">
        <v>77</v>
      </c>
      <c r="BK130" s="170">
        <f>ROUND(I130*H130,2)</f>
        <v>0</v>
      </c>
      <c r="BL130" s="21" t="s">
        <v>133</v>
      </c>
      <c r="BM130" s="21" t="s">
        <v>247</v>
      </c>
    </row>
    <row r="131" spans="2:65" s="1" customFormat="1" ht="16.5" customHeight="1">
      <c r="B131" s="157"/>
      <c r="C131" s="196" t="s">
        <v>168</v>
      </c>
      <c r="D131" s="196" t="s">
        <v>156</v>
      </c>
      <c r="E131" s="197" t="s">
        <v>248</v>
      </c>
      <c r="F131" s="198" t="s">
        <v>249</v>
      </c>
      <c r="G131" s="199" t="s">
        <v>130</v>
      </c>
      <c r="H131" s="200">
        <v>20</v>
      </c>
      <c r="I131" s="201"/>
      <c r="J131" s="202">
        <f>ROUND(I131*H131,2)</f>
        <v>0</v>
      </c>
      <c r="K131" s="198" t="s">
        <v>5</v>
      </c>
      <c r="L131" s="38"/>
      <c r="M131" s="203" t="s">
        <v>5</v>
      </c>
      <c r="N131" s="205" t="s">
        <v>40</v>
      </c>
      <c r="O131" s="206"/>
      <c r="P131" s="207">
        <f>O131*H131</f>
        <v>0</v>
      </c>
      <c r="Q131" s="207">
        <v>0</v>
      </c>
      <c r="R131" s="207">
        <f>Q131*H131</f>
        <v>0</v>
      </c>
      <c r="S131" s="207">
        <v>0</v>
      </c>
      <c r="T131" s="208">
        <f>S131*H131</f>
        <v>0</v>
      </c>
      <c r="AR131" s="21" t="s">
        <v>133</v>
      </c>
      <c r="AT131" s="21" t="s">
        <v>156</v>
      </c>
      <c r="AU131" s="21" t="s">
        <v>79</v>
      </c>
      <c r="AY131" s="21" t="s">
        <v>122</v>
      </c>
      <c r="BE131" s="170">
        <f>IF(N131="základní",J131,0)</f>
        <v>0</v>
      </c>
      <c r="BF131" s="170">
        <f>IF(N131="snížená",J131,0)</f>
        <v>0</v>
      </c>
      <c r="BG131" s="170">
        <f>IF(N131="zákl. přenesená",J131,0)</f>
        <v>0</v>
      </c>
      <c r="BH131" s="170">
        <f>IF(N131="sníž. přenesená",J131,0)</f>
        <v>0</v>
      </c>
      <c r="BI131" s="170">
        <f>IF(N131="nulová",J131,0)</f>
        <v>0</v>
      </c>
      <c r="BJ131" s="21" t="s">
        <v>77</v>
      </c>
      <c r="BK131" s="170">
        <f>ROUND(I131*H131,2)</f>
        <v>0</v>
      </c>
      <c r="BL131" s="21" t="s">
        <v>133</v>
      </c>
      <c r="BM131" s="21" t="s">
        <v>250</v>
      </c>
    </row>
    <row r="132" spans="2:65" s="1" customFormat="1" ht="6.95" customHeight="1">
      <c r="B132" s="53"/>
      <c r="C132" s="54"/>
      <c r="D132" s="54"/>
      <c r="E132" s="54"/>
      <c r="F132" s="54"/>
      <c r="G132" s="54"/>
      <c r="H132" s="54"/>
      <c r="I132" s="124"/>
      <c r="J132" s="54"/>
      <c r="K132" s="54"/>
      <c r="L132" s="38"/>
    </row>
  </sheetData>
  <autoFilter ref="C82:K131"/>
  <mergeCells count="10">
    <mergeCell ref="J51:J52"/>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15"/>
  <sheetViews>
    <sheetView showGridLines="0" workbookViewId="0">
      <pane ySplit="1" topLeftCell="A140" activePane="bottomLeft" state="frozen"/>
      <selection pane="bottomLeft" activeCell="A140" sqref="A140"/>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9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8"/>
      <c r="B1" s="97"/>
      <c r="C1" s="97"/>
      <c r="D1" s="98" t="s">
        <v>1</v>
      </c>
      <c r="E1" s="97"/>
      <c r="F1" s="99" t="s">
        <v>83</v>
      </c>
      <c r="G1" s="332" t="s">
        <v>84</v>
      </c>
      <c r="H1" s="332"/>
      <c r="I1" s="100"/>
      <c r="J1" s="99" t="s">
        <v>85</v>
      </c>
      <c r="K1" s="98" t="s">
        <v>86</v>
      </c>
      <c r="L1" s="99" t="s">
        <v>87</v>
      </c>
      <c r="M1" s="99"/>
      <c r="N1" s="99"/>
      <c r="O1" s="99"/>
      <c r="P1" s="99"/>
      <c r="Q1" s="99"/>
      <c r="R1" s="99"/>
      <c r="S1" s="99"/>
      <c r="T1" s="99"/>
      <c r="U1" s="17"/>
      <c r="V1" s="17"/>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70" ht="36.950000000000003" customHeight="1">
      <c r="L2" s="322" t="s">
        <v>8</v>
      </c>
      <c r="M2" s="323"/>
      <c r="N2" s="323"/>
      <c r="O2" s="323"/>
      <c r="P2" s="323"/>
      <c r="Q2" s="323"/>
      <c r="R2" s="323"/>
      <c r="S2" s="323"/>
      <c r="T2" s="323"/>
      <c r="U2" s="323"/>
      <c r="V2" s="323"/>
      <c r="AT2" s="21" t="s">
        <v>82</v>
      </c>
    </row>
    <row r="3" spans="1:70" ht="6.95" customHeight="1">
      <c r="B3" s="22"/>
      <c r="C3" s="23"/>
      <c r="D3" s="23"/>
      <c r="E3" s="23"/>
      <c r="F3" s="23"/>
      <c r="G3" s="23"/>
      <c r="H3" s="23"/>
      <c r="I3" s="101"/>
      <c r="J3" s="23"/>
      <c r="K3" s="24"/>
      <c r="AT3" s="21" t="s">
        <v>79</v>
      </c>
    </row>
    <row r="4" spans="1:70" ht="36.950000000000003" customHeight="1">
      <c r="B4" s="25"/>
      <c r="C4" s="26"/>
      <c r="D4" s="27" t="s">
        <v>88</v>
      </c>
      <c r="E4" s="26"/>
      <c r="F4" s="26"/>
      <c r="G4" s="26"/>
      <c r="H4" s="26"/>
      <c r="I4" s="102"/>
      <c r="J4" s="26"/>
      <c r="K4" s="28"/>
      <c r="M4" s="29" t="s">
        <v>13</v>
      </c>
      <c r="AT4" s="21" t="s">
        <v>6</v>
      </c>
    </row>
    <row r="5" spans="1:70" ht="6.95" customHeight="1">
      <c r="B5" s="25"/>
      <c r="C5" s="26"/>
      <c r="D5" s="26"/>
      <c r="E5" s="26"/>
      <c r="F5" s="26"/>
      <c r="G5" s="26"/>
      <c r="H5" s="26"/>
      <c r="I5" s="102"/>
      <c r="J5" s="26"/>
      <c r="K5" s="28"/>
    </row>
    <row r="6" spans="1:70">
      <c r="B6" s="25"/>
      <c r="C6" s="26"/>
      <c r="D6" s="34" t="s">
        <v>19</v>
      </c>
      <c r="E6" s="26"/>
      <c r="F6" s="26"/>
      <c r="G6" s="26"/>
      <c r="H6" s="26"/>
      <c r="I6" s="102"/>
      <c r="J6" s="26"/>
      <c r="K6" s="28"/>
    </row>
    <row r="7" spans="1:70" ht="16.5" customHeight="1">
      <c r="B7" s="25"/>
      <c r="C7" s="26"/>
      <c r="D7" s="26"/>
      <c r="E7" s="324" t="str">
        <f>'Rekapitulace stavby'!K6</f>
        <v>výměna vchodových dveří do vstupní budovy SPŠ Stavební Pardubice</v>
      </c>
      <c r="F7" s="325"/>
      <c r="G7" s="325"/>
      <c r="H7" s="325"/>
      <c r="I7" s="102"/>
      <c r="J7" s="26"/>
      <c r="K7" s="28"/>
    </row>
    <row r="8" spans="1:70" s="1" customFormat="1">
      <c r="B8" s="38"/>
      <c r="C8" s="39"/>
      <c r="D8" s="34" t="s">
        <v>89</v>
      </c>
      <c r="E8" s="39"/>
      <c r="F8" s="39"/>
      <c r="G8" s="39"/>
      <c r="H8" s="39"/>
      <c r="I8" s="103"/>
      <c r="J8" s="39"/>
      <c r="K8" s="42"/>
    </row>
    <row r="9" spans="1:70" s="1" customFormat="1" ht="36.950000000000003" customHeight="1">
      <c r="B9" s="38"/>
      <c r="C9" s="39"/>
      <c r="D9" s="39"/>
      <c r="E9" s="326" t="s">
        <v>251</v>
      </c>
      <c r="F9" s="327"/>
      <c r="G9" s="327"/>
      <c r="H9" s="327"/>
      <c r="I9" s="103"/>
      <c r="J9" s="39"/>
      <c r="K9" s="42"/>
    </row>
    <row r="10" spans="1:70" s="1" customFormat="1" ht="13.5">
      <c r="B10" s="38"/>
      <c r="C10" s="39"/>
      <c r="D10" s="39"/>
      <c r="E10" s="39"/>
      <c r="F10" s="39"/>
      <c r="G10" s="39"/>
      <c r="H10" s="39"/>
      <c r="I10" s="103"/>
      <c r="J10" s="39"/>
      <c r="K10" s="42"/>
    </row>
    <row r="11" spans="1:70" s="1" customFormat="1" ht="14.45" customHeight="1">
      <c r="B11" s="38"/>
      <c r="C11" s="39"/>
      <c r="D11" s="34" t="s">
        <v>21</v>
      </c>
      <c r="E11" s="39"/>
      <c r="F11" s="32" t="s">
        <v>5</v>
      </c>
      <c r="G11" s="39"/>
      <c r="H11" s="39"/>
      <c r="I11" s="104" t="s">
        <v>22</v>
      </c>
      <c r="J11" s="32" t="s">
        <v>5</v>
      </c>
      <c r="K11" s="42"/>
    </row>
    <row r="12" spans="1:70" s="1" customFormat="1" ht="14.45" customHeight="1">
      <c r="B12" s="38"/>
      <c r="C12" s="39"/>
      <c r="D12" s="34" t="s">
        <v>23</v>
      </c>
      <c r="E12" s="39"/>
      <c r="F12" s="32" t="s">
        <v>24</v>
      </c>
      <c r="G12" s="39"/>
      <c r="H12" s="39"/>
      <c r="I12" s="104" t="s">
        <v>25</v>
      </c>
      <c r="J12" s="105" t="str">
        <f>'Rekapitulace stavby'!AN8</f>
        <v>24.1.2019</v>
      </c>
      <c r="K12" s="42"/>
    </row>
    <row r="13" spans="1:70" s="1" customFormat="1" ht="10.9" customHeight="1">
      <c r="B13" s="38"/>
      <c r="C13" s="39"/>
      <c r="D13" s="39"/>
      <c r="E13" s="39"/>
      <c r="F13" s="39"/>
      <c r="G13" s="39"/>
      <c r="H13" s="39"/>
      <c r="I13" s="103"/>
      <c r="J13" s="39"/>
      <c r="K13" s="42"/>
    </row>
    <row r="14" spans="1:70" s="1" customFormat="1" ht="14.45" customHeight="1">
      <c r="B14" s="38"/>
      <c r="C14" s="39"/>
      <c r="D14" s="34" t="s">
        <v>27</v>
      </c>
      <c r="E14" s="39"/>
      <c r="F14" s="39"/>
      <c r="G14" s="39"/>
      <c r="H14" s="39"/>
      <c r="I14" s="104" t="s">
        <v>28</v>
      </c>
      <c r="J14" s="32" t="str">
        <f>IF('Rekapitulace stavby'!AN10="","",'Rekapitulace stavby'!AN10)</f>
        <v/>
      </c>
      <c r="K14" s="42"/>
    </row>
    <row r="15" spans="1:70" s="1" customFormat="1" ht="18" customHeight="1">
      <c r="B15" s="38"/>
      <c r="C15" s="39"/>
      <c r="D15" s="39"/>
      <c r="E15" s="32" t="str">
        <f>IF('Rekapitulace stavby'!E11="","",'Rekapitulace stavby'!E11)</f>
        <v xml:space="preserve"> </v>
      </c>
      <c r="F15" s="39"/>
      <c r="G15" s="39"/>
      <c r="H15" s="39"/>
      <c r="I15" s="104" t="s">
        <v>29</v>
      </c>
      <c r="J15" s="32" t="str">
        <f>IF('Rekapitulace stavby'!AN11="","",'Rekapitulace stavby'!AN11)</f>
        <v/>
      </c>
      <c r="K15" s="42"/>
    </row>
    <row r="16" spans="1:70" s="1" customFormat="1" ht="6.95" customHeight="1">
      <c r="B16" s="38"/>
      <c r="C16" s="39"/>
      <c r="D16" s="39"/>
      <c r="E16" s="39"/>
      <c r="F16" s="39"/>
      <c r="G16" s="39"/>
      <c r="H16" s="39"/>
      <c r="I16" s="103"/>
      <c r="J16" s="39"/>
      <c r="K16" s="42"/>
    </row>
    <row r="17" spans="2:11" s="1" customFormat="1" ht="14.45" customHeight="1">
      <c r="B17" s="38"/>
      <c r="C17" s="39"/>
      <c r="D17" s="34" t="s">
        <v>30</v>
      </c>
      <c r="E17" s="39"/>
      <c r="F17" s="39"/>
      <c r="G17" s="39"/>
      <c r="H17" s="39"/>
      <c r="I17" s="104" t="s">
        <v>28</v>
      </c>
      <c r="J17" s="32" t="str">
        <f>IF('Rekapitulace stavby'!AN13="Vyplň údaj","",IF('Rekapitulace stavby'!AN13="","",'Rekapitulace stavby'!AN13))</f>
        <v/>
      </c>
      <c r="K17" s="42"/>
    </row>
    <row r="18" spans="2:11" s="1" customFormat="1" ht="18" customHeight="1">
      <c r="B18" s="38"/>
      <c r="C18" s="39"/>
      <c r="D18" s="39"/>
      <c r="E18" s="32" t="str">
        <f>IF('Rekapitulace stavby'!E14="Vyplň údaj","",IF('Rekapitulace stavby'!E14="","",'Rekapitulace stavby'!E14))</f>
        <v/>
      </c>
      <c r="F18" s="39"/>
      <c r="G18" s="39"/>
      <c r="H18" s="39"/>
      <c r="I18" s="104" t="s">
        <v>29</v>
      </c>
      <c r="J18" s="32" t="str">
        <f>IF('Rekapitulace stavby'!AN14="Vyplň údaj","",IF('Rekapitulace stavby'!AN14="","",'Rekapitulace stavby'!AN14))</f>
        <v/>
      </c>
      <c r="K18" s="42"/>
    </row>
    <row r="19" spans="2:11" s="1" customFormat="1" ht="6.95" customHeight="1">
      <c r="B19" s="38"/>
      <c r="C19" s="39"/>
      <c r="D19" s="39"/>
      <c r="E19" s="39"/>
      <c r="F19" s="39"/>
      <c r="G19" s="39"/>
      <c r="H19" s="39"/>
      <c r="I19" s="103"/>
      <c r="J19" s="39"/>
      <c r="K19" s="42"/>
    </row>
    <row r="20" spans="2:11" s="1" customFormat="1" ht="14.45" customHeight="1">
      <c r="B20" s="38"/>
      <c r="C20" s="39"/>
      <c r="D20" s="34" t="s">
        <v>32</v>
      </c>
      <c r="E20" s="39"/>
      <c r="F20" s="39"/>
      <c r="G20" s="39"/>
      <c r="H20" s="39"/>
      <c r="I20" s="104" t="s">
        <v>28</v>
      </c>
      <c r="J20" s="32" t="str">
        <f>IF('Rekapitulace stavby'!AN16="","",'Rekapitulace stavby'!AN16)</f>
        <v/>
      </c>
      <c r="K20" s="42"/>
    </row>
    <row r="21" spans="2:11" s="1" customFormat="1" ht="18" customHeight="1">
      <c r="B21" s="38"/>
      <c r="C21" s="39"/>
      <c r="D21" s="39"/>
      <c r="E21" s="32" t="str">
        <f>IF('Rekapitulace stavby'!E17="","",'Rekapitulace stavby'!E17)</f>
        <v xml:space="preserve"> </v>
      </c>
      <c r="F21" s="39"/>
      <c r="G21" s="39"/>
      <c r="H21" s="39"/>
      <c r="I21" s="104" t="s">
        <v>29</v>
      </c>
      <c r="J21" s="32" t="str">
        <f>IF('Rekapitulace stavby'!AN17="","",'Rekapitulace stavby'!AN17)</f>
        <v/>
      </c>
      <c r="K21" s="42"/>
    </row>
    <row r="22" spans="2:11" s="1" customFormat="1" ht="6.95" customHeight="1">
      <c r="B22" s="38"/>
      <c r="C22" s="39"/>
      <c r="D22" s="39"/>
      <c r="E22" s="39"/>
      <c r="F22" s="39"/>
      <c r="G22" s="39"/>
      <c r="H22" s="39"/>
      <c r="I22" s="103"/>
      <c r="J22" s="39"/>
      <c r="K22" s="42"/>
    </row>
    <row r="23" spans="2:11" s="1" customFormat="1" ht="14.45" customHeight="1">
      <c r="B23" s="38"/>
      <c r="C23" s="39"/>
      <c r="D23" s="34" t="s">
        <v>34</v>
      </c>
      <c r="E23" s="39"/>
      <c r="F23" s="39"/>
      <c r="G23" s="39"/>
      <c r="H23" s="39"/>
      <c r="I23" s="103"/>
      <c r="J23" s="39"/>
      <c r="K23" s="42"/>
    </row>
    <row r="24" spans="2:11" s="6" customFormat="1" ht="16.5" customHeight="1">
      <c r="B24" s="106"/>
      <c r="C24" s="107"/>
      <c r="D24" s="107"/>
      <c r="E24" s="294" t="s">
        <v>5</v>
      </c>
      <c r="F24" s="294"/>
      <c r="G24" s="294"/>
      <c r="H24" s="294"/>
      <c r="I24" s="108"/>
      <c r="J24" s="107"/>
      <c r="K24" s="109"/>
    </row>
    <row r="25" spans="2:11" s="1" customFormat="1" ht="6.95" customHeight="1">
      <c r="B25" s="38"/>
      <c r="C25" s="39"/>
      <c r="D25" s="39"/>
      <c r="E25" s="39"/>
      <c r="F25" s="39"/>
      <c r="G25" s="39"/>
      <c r="H25" s="39"/>
      <c r="I25" s="103"/>
      <c r="J25" s="39"/>
      <c r="K25" s="42"/>
    </row>
    <row r="26" spans="2:11" s="1" customFormat="1" ht="6.95" customHeight="1">
      <c r="B26" s="38"/>
      <c r="C26" s="39"/>
      <c r="D26" s="65"/>
      <c r="E26" s="65"/>
      <c r="F26" s="65"/>
      <c r="G26" s="65"/>
      <c r="H26" s="65"/>
      <c r="I26" s="110"/>
      <c r="J26" s="65"/>
      <c r="K26" s="111"/>
    </row>
    <row r="27" spans="2:11" s="1" customFormat="1" ht="25.35" customHeight="1">
      <c r="B27" s="38"/>
      <c r="C27" s="39"/>
      <c r="D27" s="112" t="s">
        <v>35</v>
      </c>
      <c r="E27" s="39"/>
      <c r="F27" s="39"/>
      <c r="G27" s="39"/>
      <c r="H27" s="39"/>
      <c r="I27" s="103"/>
      <c r="J27" s="113">
        <f>ROUND(J82,2)</f>
        <v>0</v>
      </c>
      <c r="K27" s="42"/>
    </row>
    <row r="28" spans="2:11" s="1" customFormat="1" ht="6.95" customHeight="1">
      <c r="B28" s="38"/>
      <c r="C28" s="39"/>
      <c r="D28" s="65"/>
      <c r="E28" s="65"/>
      <c r="F28" s="65"/>
      <c r="G28" s="65"/>
      <c r="H28" s="65"/>
      <c r="I28" s="110"/>
      <c r="J28" s="65"/>
      <c r="K28" s="111"/>
    </row>
    <row r="29" spans="2:11" s="1" customFormat="1" ht="14.45" customHeight="1">
      <c r="B29" s="38"/>
      <c r="C29" s="39"/>
      <c r="D29" s="39"/>
      <c r="E29" s="39"/>
      <c r="F29" s="43" t="s">
        <v>37</v>
      </c>
      <c r="G29" s="39"/>
      <c r="H29" s="39"/>
      <c r="I29" s="114" t="s">
        <v>36</v>
      </c>
      <c r="J29" s="43" t="s">
        <v>38</v>
      </c>
      <c r="K29" s="42"/>
    </row>
    <row r="30" spans="2:11" s="1" customFormat="1" ht="14.45" customHeight="1">
      <c r="B30" s="38"/>
      <c r="C30" s="39"/>
      <c r="D30" s="46" t="s">
        <v>39</v>
      </c>
      <c r="E30" s="46" t="s">
        <v>40</v>
      </c>
      <c r="F30" s="115">
        <f>ROUND(SUM(BE82:BE114), 2)</f>
        <v>0</v>
      </c>
      <c r="G30" s="39"/>
      <c r="H30" s="39"/>
      <c r="I30" s="116">
        <v>0.21</v>
      </c>
      <c r="J30" s="115">
        <f>ROUND(ROUND((SUM(BE82:BE114)), 2)*I30, 2)</f>
        <v>0</v>
      </c>
      <c r="K30" s="42"/>
    </row>
    <row r="31" spans="2:11" s="1" customFormat="1" ht="14.45" customHeight="1">
      <c r="B31" s="38"/>
      <c r="C31" s="39"/>
      <c r="D31" s="39"/>
      <c r="E31" s="46" t="s">
        <v>41</v>
      </c>
      <c r="F31" s="115">
        <f>ROUND(SUM(BF82:BF114), 2)</f>
        <v>0</v>
      </c>
      <c r="G31" s="39"/>
      <c r="H31" s="39"/>
      <c r="I31" s="116">
        <v>0.15</v>
      </c>
      <c r="J31" s="115">
        <f>ROUND(ROUND((SUM(BF82:BF114)), 2)*I31, 2)</f>
        <v>0</v>
      </c>
      <c r="K31" s="42"/>
    </row>
    <row r="32" spans="2:11" s="1" customFormat="1" ht="14.45" hidden="1" customHeight="1">
      <c r="B32" s="38"/>
      <c r="C32" s="39"/>
      <c r="D32" s="39"/>
      <c r="E32" s="46" t="s">
        <v>42</v>
      </c>
      <c r="F32" s="115">
        <f>ROUND(SUM(BG82:BG114), 2)</f>
        <v>0</v>
      </c>
      <c r="G32" s="39"/>
      <c r="H32" s="39"/>
      <c r="I32" s="116">
        <v>0.21</v>
      </c>
      <c r="J32" s="115">
        <v>0</v>
      </c>
      <c r="K32" s="42"/>
    </row>
    <row r="33" spans="2:11" s="1" customFormat="1" ht="14.45" hidden="1" customHeight="1">
      <c r="B33" s="38"/>
      <c r="C33" s="39"/>
      <c r="D33" s="39"/>
      <c r="E33" s="46" t="s">
        <v>43</v>
      </c>
      <c r="F33" s="115">
        <f>ROUND(SUM(BH82:BH114), 2)</f>
        <v>0</v>
      </c>
      <c r="G33" s="39"/>
      <c r="H33" s="39"/>
      <c r="I33" s="116">
        <v>0.15</v>
      </c>
      <c r="J33" s="115">
        <v>0</v>
      </c>
      <c r="K33" s="42"/>
    </row>
    <row r="34" spans="2:11" s="1" customFormat="1" ht="14.45" hidden="1" customHeight="1">
      <c r="B34" s="38"/>
      <c r="C34" s="39"/>
      <c r="D34" s="39"/>
      <c r="E34" s="46" t="s">
        <v>44</v>
      </c>
      <c r="F34" s="115">
        <f>ROUND(SUM(BI82:BI114), 2)</f>
        <v>0</v>
      </c>
      <c r="G34" s="39"/>
      <c r="H34" s="39"/>
      <c r="I34" s="116">
        <v>0</v>
      </c>
      <c r="J34" s="115">
        <v>0</v>
      </c>
      <c r="K34" s="42"/>
    </row>
    <row r="35" spans="2:11" s="1" customFormat="1" ht="6.95" customHeight="1">
      <c r="B35" s="38"/>
      <c r="C35" s="39"/>
      <c r="D35" s="39"/>
      <c r="E35" s="39"/>
      <c r="F35" s="39"/>
      <c r="G35" s="39"/>
      <c r="H35" s="39"/>
      <c r="I35" s="103"/>
      <c r="J35" s="39"/>
      <c r="K35" s="42"/>
    </row>
    <row r="36" spans="2:11" s="1" customFormat="1" ht="25.35" customHeight="1">
      <c r="B36" s="38"/>
      <c r="C36" s="117"/>
      <c r="D36" s="118" t="s">
        <v>45</v>
      </c>
      <c r="E36" s="68"/>
      <c r="F36" s="68"/>
      <c r="G36" s="119" t="s">
        <v>46</v>
      </c>
      <c r="H36" s="120" t="s">
        <v>47</v>
      </c>
      <c r="I36" s="121"/>
      <c r="J36" s="122">
        <f>SUM(J27:J34)</f>
        <v>0</v>
      </c>
      <c r="K36" s="123"/>
    </row>
    <row r="37" spans="2:11" s="1" customFormat="1" ht="14.45" customHeight="1">
      <c r="B37" s="53"/>
      <c r="C37" s="54"/>
      <c r="D37" s="54"/>
      <c r="E37" s="54"/>
      <c r="F37" s="54"/>
      <c r="G37" s="54"/>
      <c r="H37" s="54"/>
      <c r="I37" s="124"/>
      <c r="J37" s="54"/>
      <c r="K37" s="55"/>
    </row>
    <row r="41" spans="2:11" s="1" customFormat="1" ht="6.95" customHeight="1">
      <c r="B41" s="56"/>
      <c r="C41" s="57"/>
      <c r="D41" s="57"/>
      <c r="E41" s="57"/>
      <c r="F41" s="57"/>
      <c r="G41" s="57"/>
      <c r="H41" s="57"/>
      <c r="I41" s="125"/>
      <c r="J41" s="57"/>
      <c r="K41" s="126"/>
    </row>
    <row r="42" spans="2:11" s="1" customFormat="1" ht="36.950000000000003" customHeight="1">
      <c r="B42" s="38"/>
      <c r="C42" s="27" t="s">
        <v>91</v>
      </c>
      <c r="D42" s="39"/>
      <c r="E42" s="39"/>
      <c r="F42" s="39"/>
      <c r="G42" s="39"/>
      <c r="H42" s="39"/>
      <c r="I42" s="103"/>
      <c r="J42" s="39"/>
      <c r="K42" s="42"/>
    </row>
    <row r="43" spans="2:11" s="1" customFormat="1" ht="6.95" customHeight="1">
      <c r="B43" s="38"/>
      <c r="C43" s="39"/>
      <c r="D43" s="39"/>
      <c r="E43" s="39"/>
      <c r="F43" s="39"/>
      <c r="G43" s="39"/>
      <c r="H43" s="39"/>
      <c r="I43" s="103"/>
      <c r="J43" s="39"/>
      <c r="K43" s="42"/>
    </row>
    <row r="44" spans="2:11" s="1" customFormat="1" ht="14.45" customHeight="1">
      <c r="B44" s="38"/>
      <c r="C44" s="34" t="s">
        <v>19</v>
      </c>
      <c r="D44" s="39"/>
      <c r="E44" s="39"/>
      <c r="F44" s="39"/>
      <c r="G44" s="39"/>
      <c r="H44" s="39"/>
      <c r="I44" s="103"/>
      <c r="J44" s="39"/>
      <c r="K44" s="42"/>
    </row>
    <row r="45" spans="2:11" s="1" customFormat="1" ht="16.5" customHeight="1">
      <c r="B45" s="38"/>
      <c r="C45" s="39"/>
      <c r="D45" s="39"/>
      <c r="E45" s="324" t="str">
        <f>E7</f>
        <v>výměna vchodových dveří do vstupní budovy SPŠ Stavební Pardubice</v>
      </c>
      <c r="F45" s="325"/>
      <c r="G45" s="325"/>
      <c r="H45" s="325"/>
      <c r="I45" s="103"/>
      <c r="J45" s="39"/>
      <c r="K45" s="42"/>
    </row>
    <row r="46" spans="2:11" s="1" customFormat="1" ht="14.45" customHeight="1">
      <c r="B46" s="38"/>
      <c r="C46" s="34" t="s">
        <v>89</v>
      </c>
      <c r="D46" s="39"/>
      <c r="E46" s="39"/>
      <c r="F46" s="39"/>
      <c r="G46" s="39"/>
      <c r="H46" s="39"/>
      <c r="I46" s="103"/>
      <c r="J46" s="39"/>
      <c r="K46" s="42"/>
    </row>
    <row r="47" spans="2:11" s="1" customFormat="1" ht="17.25" customHeight="1">
      <c r="B47" s="38"/>
      <c r="C47" s="39"/>
      <c r="D47" s="39"/>
      <c r="E47" s="326" t="str">
        <f>E9</f>
        <v>02 - úprava elektroinstalace</v>
      </c>
      <c r="F47" s="327"/>
      <c r="G47" s="327"/>
      <c r="H47" s="327"/>
      <c r="I47" s="103"/>
      <c r="J47" s="39"/>
      <c r="K47" s="42"/>
    </row>
    <row r="48" spans="2:11" s="1" customFormat="1" ht="6.95" customHeight="1">
      <c r="B48" s="38"/>
      <c r="C48" s="39"/>
      <c r="D48" s="39"/>
      <c r="E48" s="39"/>
      <c r="F48" s="39"/>
      <c r="G48" s="39"/>
      <c r="H48" s="39"/>
      <c r="I48" s="103"/>
      <c r="J48" s="39"/>
      <c r="K48" s="42"/>
    </row>
    <row r="49" spans="2:47" s="1" customFormat="1" ht="18" customHeight="1">
      <c r="B49" s="38"/>
      <c r="C49" s="34" t="s">
        <v>23</v>
      </c>
      <c r="D49" s="39"/>
      <c r="E49" s="39"/>
      <c r="F49" s="32" t="str">
        <f>F12</f>
        <v xml:space="preserve"> </v>
      </c>
      <c r="G49" s="39"/>
      <c r="H49" s="39"/>
      <c r="I49" s="104" t="s">
        <v>25</v>
      </c>
      <c r="J49" s="105" t="str">
        <f>IF(J12="","",J12)</f>
        <v>24.1.2019</v>
      </c>
      <c r="K49" s="42"/>
    </row>
    <row r="50" spans="2:47" s="1" customFormat="1" ht="6.95" customHeight="1">
      <c r="B50" s="38"/>
      <c r="C50" s="39"/>
      <c r="D50" s="39"/>
      <c r="E50" s="39"/>
      <c r="F50" s="39"/>
      <c r="G50" s="39"/>
      <c r="H50" s="39"/>
      <c r="I50" s="103"/>
      <c r="J50" s="39"/>
      <c r="K50" s="42"/>
    </row>
    <row r="51" spans="2:47" s="1" customFormat="1">
      <c r="B51" s="38"/>
      <c r="C51" s="34" t="s">
        <v>27</v>
      </c>
      <c r="D51" s="39"/>
      <c r="E51" s="39"/>
      <c r="F51" s="32" t="str">
        <f>E15</f>
        <v xml:space="preserve"> </v>
      </c>
      <c r="G51" s="39"/>
      <c r="H51" s="39"/>
      <c r="I51" s="104" t="s">
        <v>32</v>
      </c>
      <c r="J51" s="294" t="str">
        <f>E21</f>
        <v xml:space="preserve"> </v>
      </c>
      <c r="K51" s="42"/>
    </row>
    <row r="52" spans="2:47" s="1" customFormat="1" ht="14.45" customHeight="1">
      <c r="B52" s="38"/>
      <c r="C52" s="34" t="s">
        <v>30</v>
      </c>
      <c r="D52" s="39"/>
      <c r="E52" s="39"/>
      <c r="F52" s="32" t="str">
        <f>IF(E18="","",E18)</f>
        <v/>
      </c>
      <c r="G52" s="39"/>
      <c r="H52" s="39"/>
      <c r="I52" s="103"/>
      <c r="J52" s="328"/>
      <c r="K52" s="42"/>
    </row>
    <row r="53" spans="2:47" s="1" customFormat="1" ht="10.35" customHeight="1">
      <c r="B53" s="38"/>
      <c r="C53" s="39"/>
      <c r="D53" s="39"/>
      <c r="E53" s="39"/>
      <c r="F53" s="39"/>
      <c r="G53" s="39"/>
      <c r="H53" s="39"/>
      <c r="I53" s="103"/>
      <c r="J53" s="39"/>
      <c r="K53" s="42"/>
    </row>
    <row r="54" spans="2:47" s="1" customFormat="1" ht="29.25" customHeight="1">
      <c r="B54" s="38"/>
      <c r="C54" s="127" t="s">
        <v>92</v>
      </c>
      <c r="D54" s="117"/>
      <c r="E54" s="117"/>
      <c r="F54" s="117"/>
      <c r="G54" s="117"/>
      <c r="H54" s="117"/>
      <c r="I54" s="128"/>
      <c r="J54" s="129" t="s">
        <v>93</v>
      </c>
      <c r="K54" s="130"/>
    </row>
    <row r="55" spans="2:47" s="1" customFormat="1" ht="10.35" customHeight="1">
      <c r="B55" s="38"/>
      <c r="C55" s="39"/>
      <c r="D55" s="39"/>
      <c r="E55" s="39"/>
      <c r="F55" s="39"/>
      <c r="G55" s="39"/>
      <c r="H55" s="39"/>
      <c r="I55" s="103"/>
      <c r="J55" s="39"/>
      <c r="K55" s="42"/>
    </row>
    <row r="56" spans="2:47" s="1" customFormat="1" ht="29.25" customHeight="1">
      <c r="B56" s="38"/>
      <c r="C56" s="131" t="s">
        <v>94</v>
      </c>
      <c r="D56" s="39"/>
      <c r="E56" s="39"/>
      <c r="F56" s="39"/>
      <c r="G56" s="39"/>
      <c r="H56" s="39"/>
      <c r="I56" s="103"/>
      <c r="J56" s="113">
        <f>J82</f>
        <v>0</v>
      </c>
      <c r="K56" s="42"/>
      <c r="AU56" s="21" t="s">
        <v>95</v>
      </c>
    </row>
    <row r="57" spans="2:47" s="7" customFormat="1" ht="24.95" customHeight="1">
      <c r="B57" s="132"/>
      <c r="C57" s="133"/>
      <c r="D57" s="134" t="s">
        <v>96</v>
      </c>
      <c r="E57" s="135"/>
      <c r="F57" s="135"/>
      <c r="G57" s="135"/>
      <c r="H57" s="135"/>
      <c r="I57" s="136"/>
      <c r="J57" s="137">
        <f>J94</f>
        <v>0</v>
      </c>
      <c r="K57" s="138"/>
    </row>
    <row r="58" spans="2:47" s="8" customFormat="1" ht="19.899999999999999" customHeight="1">
      <c r="B58" s="139"/>
      <c r="C58" s="140"/>
      <c r="D58" s="141" t="s">
        <v>97</v>
      </c>
      <c r="E58" s="142"/>
      <c r="F58" s="142"/>
      <c r="G58" s="142"/>
      <c r="H58" s="142"/>
      <c r="I58" s="143"/>
      <c r="J58" s="144">
        <f>J95</f>
        <v>0</v>
      </c>
      <c r="K58" s="145"/>
    </row>
    <row r="59" spans="2:47" s="8" customFormat="1" ht="19.899999999999999" customHeight="1">
      <c r="B59" s="139"/>
      <c r="C59" s="140"/>
      <c r="D59" s="141" t="s">
        <v>98</v>
      </c>
      <c r="E59" s="142"/>
      <c r="F59" s="142"/>
      <c r="G59" s="142"/>
      <c r="H59" s="142"/>
      <c r="I59" s="143"/>
      <c r="J59" s="144">
        <f>J98</f>
        <v>0</v>
      </c>
      <c r="K59" s="145"/>
    </row>
    <row r="60" spans="2:47" s="7" customFormat="1" ht="24.95" customHeight="1">
      <c r="B60" s="132"/>
      <c r="C60" s="133"/>
      <c r="D60" s="134" t="s">
        <v>100</v>
      </c>
      <c r="E60" s="135"/>
      <c r="F60" s="135"/>
      <c r="G60" s="135"/>
      <c r="H60" s="135"/>
      <c r="I60" s="136"/>
      <c r="J60" s="137">
        <f>J100</f>
        <v>0</v>
      </c>
      <c r="K60" s="138"/>
    </row>
    <row r="61" spans="2:47" s="8" customFormat="1" ht="19.899999999999999" customHeight="1">
      <c r="B61" s="139"/>
      <c r="C61" s="140"/>
      <c r="D61" s="141" t="s">
        <v>252</v>
      </c>
      <c r="E61" s="142"/>
      <c r="F61" s="142"/>
      <c r="G61" s="142"/>
      <c r="H61" s="142"/>
      <c r="I61" s="143"/>
      <c r="J61" s="144">
        <f>J101</f>
        <v>0</v>
      </c>
      <c r="K61" s="145"/>
    </row>
    <row r="62" spans="2:47" s="8" customFormat="1" ht="19.899999999999999" customHeight="1">
      <c r="B62" s="139"/>
      <c r="C62" s="140"/>
      <c r="D62" s="141" t="s">
        <v>253</v>
      </c>
      <c r="E62" s="142"/>
      <c r="F62" s="142"/>
      <c r="G62" s="142"/>
      <c r="H62" s="142"/>
      <c r="I62" s="143"/>
      <c r="J62" s="144">
        <f>J111</f>
        <v>0</v>
      </c>
      <c r="K62" s="145"/>
    </row>
    <row r="63" spans="2:47" s="1" customFormat="1" ht="21.75" customHeight="1">
      <c r="B63" s="38"/>
      <c r="C63" s="39"/>
      <c r="D63" s="39"/>
      <c r="E63" s="39"/>
      <c r="F63" s="39"/>
      <c r="G63" s="39"/>
      <c r="H63" s="39"/>
      <c r="I63" s="103"/>
      <c r="J63" s="39"/>
      <c r="K63" s="42"/>
    </row>
    <row r="64" spans="2:47" s="1" customFormat="1" ht="6.95" customHeight="1">
      <c r="B64" s="53"/>
      <c r="C64" s="54"/>
      <c r="D64" s="54"/>
      <c r="E64" s="54"/>
      <c r="F64" s="54"/>
      <c r="G64" s="54"/>
      <c r="H64" s="54"/>
      <c r="I64" s="124"/>
      <c r="J64" s="54"/>
      <c r="K64" s="55"/>
    </row>
    <row r="68" spans="2:12" s="1" customFormat="1" ht="6.95" customHeight="1">
      <c r="B68" s="56"/>
      <c r="C68" s="57"/>
      <c r="D68" s="57"/>
      <c r="E68" s="57"/>
      <c r="F68" s="57"/>
      <c r="G68" s="57"/>
      <c r="H68" s="57"/>
      <c r="I68" s="125"/>
      <c r="J68" s="57"/>
      <c r="K68" s="57"/>
      <c r="L68" s="38"/>
    </row>
    <row r="69" spans="2:12" s="1" customFormat="1" ht="36.950000000000003" customHeight="1">
      <c r="B69" s="38"/>
      <c r="C69" s="58" t="s">
        <v>103</v>
      </c>
      <c r="L69" s="38"/>
    </row>
    <row r="70" spans="2:12" s="1" customFormat="1" ht="6.95" customHeight="1">
      <c r="B70" s="38"/>
      <c r="L70" s="38"/>
    </row>
    <row r="71" spans="2:12" s="1" customFormat="1" ht="14.45" customHeight="1">
      <c r="B71" s="38"/>
      <c r="C71" s="60" t="s">
        <v>19</v>
      </c>
      <c r="L71" s="38"/>
    </row>
    <row r="72" spans="2:12" s="1" customFormat="1" ht="16.5" customHeight="1">
      <c r="B72" s="38"/>
      <c r="E72" s="329" t="str">
        <f>E7</f>
        <v>výměna vchodových dveří do vstupní budovy SPŠ Stavební Pardubice</v>
      </c>
      <c r="F72" s="330"/>
      <c r="G72" s="330"/>
      <c r="H72" s="330"/>
      <c r="L72" s="38"/>
    </row>
    <row r="73" spans="2:12" s="1" customFormat="1" ht="14.45" customHeight="1">
      <c r="B73" s="38"/>
      <c r="C73" s="60" t="s">
        <v>89</v>
      </c>
      <c r="L73" s="38"/>
    </row>
    <row r="74" spans="2:12" s="1" customFormat="1" ht="17.25" customHeight="1">
      <c r="B74" s="38"/>
      <c r="E74" s="305" t="str">
        <f>E9</f>
        <v>02 - úprava elektroinstalace</v>
      </c>
      <c r="F74" s="331"/>
      <c r="G74" s="331"/>
      <c r="H74" s="331"/>
      <c r="L74" s="38"/>
    </row>
    <row r="75" spans="2:12" s="1" customFormat="1" ht="6.95" customHeight="1">
      <c r="B75" s="38"/>
      <c r="L75" s="38"/>
    </row>
    <row r="76" spans="2:12" s="1" customFormat="1" ht="18" customHeight="1">
      <c r="B76" s="38"/>
      <c r="C76" s="60" t="s">
        <v>23</v>
      </c>
      <c r="F76" s="146" t="str">
        <f>F12</f>
        <v xml:space="preserve"> </v>
      </c>
      <c r="I76" s="147" t="s">
        <v>25</v>
      </c>
      <c r="J76" s="64" t="str">
        <f>IF(J12="","",J12)</f>
        <v>24.1.2019</v>
      </c>
      <c r="L76" s="38"/>
    </row>
    <row r="77" spans="2:12" s="1" customFormat="1" ht="6.95" customHeight="1">
      <c r="B77" s="38"/>
      <c r="L77" s="38"/>
    </row>
    <row r="78" spans="2:12" s="1" customFormat="1">
      <c r="B78" s="38"/>
      <c r="C78" s="60" t="s">
        <v>27</v>
      </c>
      <c r="F78" s="146" t="str">
        <f>E15</f>
        <v xml:space="preserve"> </v>
      </c>
      <c r="I78" s="147" t="s">
        <v>32</v>
      </c>
      <c r="J78" s="146" t="str">
        <f>E21</f>
        <v xml:space="preserve"> </v>
      </c>
      <c r="L78" s="38"/>
    </row>
    <row r="79" spans="2:12" s="1" customFormat="1" ht="14.45" customHeight="1">
      <c r="B79" s="38"/>
      <c r="C79" s="60" t="s">
        <v>30</v>
      </c>
      <c r="F79" s="146" t="str">
        <f>IF(E18="","",E18)</f>
        <v/>
      </c>
      <c r="L79" s="38"/>
    </row>
    <row r="80" spans="2:12" s="1" customFormat="1" ht="10.35" customHeight="1">
      <c r="B80" s="38"/>
      <c r="L80" s="38"/>
    </row>
    <row r="81" spans="2:65" s="9" customFormat="1" ht="29.25" customHeight="1">
      <c r="B81" s="148"/>
      <c r="C81" s="149" t="s">
        <v>104</v>
      </c>
      <c r="D81" s="150" t="s">
        <v>54</v>
      </c>
      <c r="E81" s="150" t="s">
        <v>50</v>
      </c>
      <c r="F81" s="150" t="s">
        <v>105</v>
      </c>
      <c r="G81" s="150" t="s">
        <v>106</v>
      </c>
      <c r="H81" s="150" t="s">
        <v>107</v>
      </c>
      <c r="I81" s="151" t="s">
        <v>108</v>
      </c>
      <c r="J81" s="150" t="s">
        <v>93</v>
      </c>
      <c r="K81" s="152" t="s">
        <v>109</v>
      </c>
      <c r="L81" s="148"/>
      <c r="M81" s="70" t="s">
        <v>110</v>
      </c>
      <c r="N81" s="71" t="s">
        <v>39</v>
      </c>
      <c r="O81" s="71" t="s">
        <v>111</v>
      </c>
      <c r="P81" s="71" t="s">
        <v>112</v>
      </c>
      <c r="Q81" s="71" t="s">
        <v>113</v>
      </c>
      <c r="R81" s="71" t="s">
        <v>114</v>
      </c>
      <c r="S81" s="71" t="s">
        <v>115</v>
      </c>
      <c r="T81" s="72" t="s">
        <v>116</v>
      </c>
    </row>
    <row r="82" spans="2:65" s="1" customFormat="1" ht="29.25" customHeight="1">
      <c r="B82" s="38"/>
      <c r="C82" s="74" t="s">
        <v>94</v>
      </c>
      <c r="J82" s="153">
        <f>BK82</f>
        <v>0</v>
      </c>
      <c r="L82" s="38"/>
      <c r="M82" s="73"/>
      <c r="N82" s="65"/>
      <c r="O82" s="65"/>
      <c r="P82" s="154">
        <f>P83+SUM(P84:P94)+P100</f>
        <v>0</v>
      </c>
      <c r="Q82" s="65"/>
      <c r="R82" s="154">
        <f>R83+SUM(R84:R94)+R100</f>
        <v>1.2865999999999999E-2</v>
      </c>
      <c r="S82" s="65"/>
      <c r="T82" s="155">
        <f>T83+SUM(T84:T94)+T100</f>
        <v>2E-3</v>
      </c>
      <c r="AT82" s="21" t="s">
        <v>68</v>
      </c>
      <c r="AU82" s="21" t="s">
        <v>95</v>
      </c>
      <c r="BK82" s="156">
        <f>BK83+SUM(BK84:BK94)+BK100</f>
        <v>0</v>
      </c>
    </row>
    <row r="83" spans="2:65" s="1" customFormat="1" ht="16.5" customHeight="1">
      <c r="B83" s="157"/>
      <c r="C83" s="158" t="s">
        <v>77</v>
      </c>
      <c r="D83" s="158" t="s">
        <v>117</v>
      </c>
      <c r="E83" s="159" t="s">
        <v>254</v>
      </c>
      <c r="F83" s="160" t="s">
        <v>255</v>
      </c>
      <c r="G83" s="161" t="s">
        <v>130</v>
      </c>
      <c r="H83" s="162">
        <v>1</v>
      </c>
      <c r="I83" s="163"/>
      <c r="J83" s="164">
        <f t="shared" ref="J83:J93" si="0">ROUND(I83*H83,2)</f>
        <v>0</v>
      </c>
      <c r="K83" s="160" t="s">
        <v>131</v>
      </c>
      <c r="L83" s="165"/>
      <c r="M83" s="166" t="s">
        <v>5</v>
      </c>
      <c r="N83" s="167" t="s">
        <v>40</v>
      </c>
      <c r="O83" s="39"/>
      <c r="P83" s="168">
        <f t="shared" ref="P83:P93" si="1">O83*H83</f>
        <v>0</v>
      </c>
      <c r="Q83" s="168">
        <v>4.0000000000000002E-4</v>
      </c>
      <c r="R83" s="168">
        <f t="shared" ref="R83:R93" si="2">Q83*H83</f>
        <v>4.0000000000000002E-4</v>
      </c>
      <c r="S83" s="168">
        <v>0</v>
      </c>
      <c r="T83" s="169">
        <f t="shared" ref="T83:T93" si="3">S83*H83</f>
        <v>0</v>
      </c>
      <c r="AR83" s="21" t="s">
        <v>121</v>
      </c>
      <c r="AT83" s="21" t="s">
        <v>117</v>
      </c>
      <c r="AU83" s="21" t="s">
        <v>69</v>
      </c>
      <c r="AY83" s="21" t="s">
        <v>122</v>
      </c>
      <c r="BE83" s="170">
        <f t="shared" ref="BE83:BE93" si="4">IF(N83="základní",J83,0)</f>
        <v>0</v>
      </c>
      <c r="BF83" s="170">
        <f t="shared" ref="BF83:BF93" si="5">IF(N83="snížená",J83,0)</f>
        <v>0</v>
      </c>
      <c r="BG83" s="170">
        <f t="shared" ref="BG83:BG93" si="6">IF(N83="zákl. přenesená",J83,0)</f>
        <v>0</v>
      </c>
      <c r="BH83" s="170">
        <f t="shared" ref="BH83:BH93" si="7">IF(N83="sníž. přenesená",J83,0)</f>
        <v>0</v>
      </c>
      <c r="BI83" s="170">
        <f t="shared" ref="BI83:BI93" si="8">IF(N83="nulová",J83,0)</f>
        <v>0</v>
      </c>
      <c r="BJ83" s="21" t="s">
        <v>77</v>
      </c>
      <c r="BK83" s="170">
        <f t="shared" ref="BK83:BK93" si="9">ROUND(I83*H83,2)</f>
        <v>0</v>
      </c>
      <c r="BL83" s="21" t="s">
        <v>123</v>
      </c>
      <c r="BM83" s="21" t="s">
        <v>256</v>
      </c>
    </row>
    <row r="84" spans="2:65" s="1" customFormat="1" ht="16.5" customHeight="1">
      <c r="B84" s="157"/>
      <c r="C84" s="158" t="s">
        <v>184</v>
      </c>
      <c r="D84" s="158" t="s">
        <v>117</v>
      </c>
      <c r="E84" s="159" t="s">
        <v>257</v>
      </c>
      <c r="F84" s="160" t="s">
        <v>258</v>
      </c>
      <c r="G84" s="161" t="s">
        <v>191</v>
      </c>
      <c r="H84" s="162">
        <v>25</v>
      </c>
      <c r="I84" s="163"/>
      <c r="J84" s="164">
        <f t="shared" si="0"/>
        <v>0</v>
      </c>
      <c r="K84" s="160" t="s">
        <v>131</v>
      </c>
      <c r="L84" s="165"/>
      <c r="M84" s="166" t="s">
        <v>5</v>
      </c>
      <c r="N84" s="167" t="s">
        <v>40</v>
      </c>
      <c r="O84" s="39"/>
      <c r="P84" s="168">
        <f t="shared" si="1"/>
        <v>0</v>
      </c>
      <c r="Q84" s="168">
        <v>1.7000000000000001E-4</v>
      </c>
      <c r="R84" s="168">
        <f t="shared" si="2"/>
        <v>4.2500000000000003E-3</v>
      </c>
      <c r="S84" s="168">
        <v>0</v>
      </c>
      <c r="T84" s="169">
        <f t="shared" si="3"/>
        <v>0</v>
      </c>
      <c r="AR84" s="21" t="s">
        <v>132</v>
      </c>
      <c r="AT84" s="21" t="s">
        <v>117</v>
      </c>
      <c r="AU84" s="21" t="s">
        <v>69</v>
      </c>
      <c r="AY84" s="21" t="s">
        <v>122</v>
      </c>
      <c r="BE84" s="170">
        <f t="shared" si="4"/>
        <v>0</v>
      </c>
      <c r="BF84" s="170">
        <f t="shared" si="5"/>
        <v>0</v>
      </c>
      <c r="BG84" s="170">
        <f t="shared" si="6"/>
        <v>0</v>
      </c>
      <c r="BH84" s="170">
        <f t="shared" si="7"/>
        <v>0</v>
      </c>
      <c r="BI84" s="170">
        <f t="shared" si="8"/>
        <v>0</v>
      </c>
      <c r="BJ84" s="21" t="s">
        <v>77</v>
      </c>
      <c r="BK84" s="170">
        <f t="shared" si="9"/>
        <v>0</v>
      </c>
      <c r="BL84" s="21" t="s">
        <v>133</v>
      </c>
      <c r="BM84" s="21" t="s">
        <v>259</v>
      </c>
    </row>
    <row r="85" spans="2:65" s="1" customFormat="1" ht="16.5" customHeight="1">
      <c r="B85" s="157"/>
      <c r="C85" s="158" t="s">
        <v>168</v>
      </c>
      <c r="D85" s="158" t="s">
        <v>117</v>
      </c>
      <c r="E85" s="159" t="s">
        <v>260</v>
      </c>
      <c r="F85" s="160" t="s">
        <v>261</v>
      </c>
      <c r="G85" s="161" t="s">
        <v>130</v>
      </c>
      <c r="H85" s="162">
        <v>1</v>
      </c>
      <c r="I85" s="163"/>
      <c r="J85" s="164">
        <f t="shared" si="0"/>
        <v>0</v>
      </c>
      <c r="K85" s="160" t="s">
        <v>131</v>
      </c>
      <c r="L85" s="165"/>
      <c r="M85" s="166" t="s">
        <v>5</v>
      </c>
      <c r="N85" s="167" t="s">
        <v>40</v>
      </c>
      <c r="O85" s="39"/>
      <c r="P85" s="168">
        <f t="shared" si="1"/>
        <v>0</v>
      </c>
      <c r="Q85" s="168">
        <v>5.0000000000000002E-5</v>
      </c>
      <c r="R85" s="168">
        <f t="shared" si="2"/>
        <v>5.0000000000000002E-5</v>
      </c>
      <c r="S85" s="168">
        <v>0</v>
      </c>
      <c r="T85" s="169">
        <f t="shared" si="3"/>
        <v>0</v>
      </c>
      <c r="AR85" s="21" t="s">
        <v>132</v>
      </c>
      <c r="AT85" s="21" t="s">
        <v>117</v>
      </c>
      <c r="AU85" s="21" t="s">
        <v>69</v>
      </c>
      <c r="AY85" s="21" t="s">
        <v>122</v>
      </c>
      <c r="BE85" s="170">
        <f t="shared" si="4"/>
        <v>0</v>
      </c>
      <c r="BF85" s="170">
        <f t="shared" si="5"/>
        <v>0</v>
      </c>
      <c r="BG85" s="170">
        <f t="shared" si="6"/>
        <v>0</v>
      </c>
      <c r="BH85" s="170">
        <f t="shared" si="7"/>
        <v>0</v>
      </c>
      <c r="BI85" s="170">
        <f t="shared" si="8"/>
        <v>0</v>
      </c>
      <c r="BJ85" s="21" t="s">
        <v>77</v>
      </c>
      <c r="BK85" s="170">
        <f t="shared" si="9"/>
        <v>0</v>
      </c>
      <c r="BL85" s="21" t="s">
        <v>133</v>
      </c>
      <c r="BM85" s="21" t="s">
        <v>262</v>
      </c>
    </row>
    <row r="86" spans="2:65" s="1" customFormat="1" ht="16.5" customHeight="1">
      <c r="B86" s="157"/>
      <c r="C86" s="158" t="s">
        <v>121</v>
      </c>
      <c r="D86" s="158" t="s">
        <v>117</v>
      </c>
      <c r="E86" s="159" t="s">
        <v>263</v>
      </c>
      <c r="F86" s="160" t="s">
        <v>264</v>
      </c>
      <c r="G86" s="161" t="s">
        <v>130</v>
      </c>
      <c r="H86" s="162">
        <v>25</v>
      </c>
      <c r="I86" s="163"/>
      <c r="J86" s="164">
        <f t="shared" si="0"/>
        <v>0</v>
      </c>
      <c r="K86" s="160" t="s">
        <v>131</v>
      </c>
      <c r="L86" s="165"/>
      <c r="M86" s="166" t="s">
        <v>5</v>
      </c>
      <c r="N86" s="167" t="s">
        <v>40</v>
      </c>
      <c r="O86" s="39"/>
      <c r="P86" s="168">
        <f t="shared" si="1"/>
        <v>0</v>
      </c>
      <c r="Q86" s="168">
        <v>8.0000000000000007E-5</v>
      </c>
      <c r="R86" s="168">
        <f t="shared" si="2"/>
        <v>2E-3</v>
      </c>
      <c r="S86" s="168">
        <v>0</v>
      </c>
      <c r="T86" s="169">
        <f t="shared" si="3"/>
        <v>0</v>
      </c>
      <c r="AR86" s="21" t="s">
        <v>132</v>
      </c>
      <c r="AT86" s="21" t="s">
        <v>117</v>
      </c>
      <c r="AU86" s="21" t="s">
        <v>69</v>
      </c>
      <c r="AY86" s="21" t="s">
        <v>122</v>
      </c>
      <c r="BE86" s="170">
        <f t="shared" si="4"/>
        <v>0</v>
      </c>
      <c r="BF86" s="170">
        <f t="shared" si="5"/>
        <v>0</v>
      </c>
      <c r="BG86" s="170">
        <f t="shared" si="6"/>
        <v>0</v>
      </c>
      <c r="BH86" s="170">
        <f t="shared" si="7"/>
        <v>0</v>
      </c>
      <c r="BI86" s="170">
        <f t="shared" si="8"/>
        <v>0</v>
      </c>
      <c r="BJ86" s="21" t="s">
        <v>77</v>
      </c>
      <c r="BK86" s="170">
        <f t="shared" si="9"/>
        <v>0</v>
      </c>
      <c r="BL86" s="21" t="s">
        <v>133</v>
      </c>
      <c r="BM86" s="21" t="s">
        <v>265</v>
      </c>
    </row>
    <row r="87" spans="2:65" s="1" customFormat="1" ht="16.5" customHeight="1">
      <c r="B87" s="157"/>
      <c r="C87" s="158" t="s">
        <v>241</v>
      </c>
      <c r="D87" s="158" t="s">
        <v>117</v>
      </c>
      <c r="E87" s="159" t="s">
        <v>266</v>
      </c>
      <c r="F87" s="160" t="s">
        <v>267</v>
      </c>
      <c r="G87" s="161" t="s">
        <v>191</v>
      </c>
      <c r="H87" s="162">
        <v>5</v>
      </c>
      <c r="I87" s="163"/>
      <c r="J87" s="164">
        <f t="shared" si="0"/>
        <v>0</v>
      </c>
      <c r="K87" s="160" t="s">
        <v>131</v>
      </c>
      <c r="L87" s="165"/>
      <c r="M87" s="166" t="s">
        <v>5</v>
      </c>
      <c r="N87" s="167" t="s">
        <v>40</v>
      </c>
      <c r="O87" s="39"/>
      <c r="P87" s="168">
        <f t="shared" si="1"/>
        <v>0</v>
      </c>
      <c r="Q87" s="168">
        <v>6.9999999999999994E-5</v>
      </c>
      <c r="R87" s="168">
        <f t="shared" si="2"/>
        <v>3.4999999999999994E-4</v>
      </c>
      <c r="S87" s="168">
        <v>0</v>
      </c>
      <c r="T87" s="169">
        <f t="shared" si="3"/>
        <v>0</v>
      </c>
      <c r="AR87" s="21" t="s">
        <v>132</v>
      </c>
      <c r="AT87" s="21" t="s">
        <v>117</v>
      </c>
      <c r="AU87" s="21" t="s">
        <v>69</v>
      </c>
      <c r="AY87" s="21" t="s">
        <v>122</v>
      </c>
      <c r="BE87" s="170">
        <f t="shared" si="4"/>
        <v>0</v>
      </c>
      <c r="BF87" s="170">
        <f t="shared" si="5"/>
        <v>0</v>
      </c>
      <c r="BG87" s="170">
        <f t="shared" si="6"/>
        <v>0</v>
      </c>
      <c r="BH87" s="170">
        <f t="shared" si="7"/>
        <v>0</v>
      </c>
      <c r="BI87" s="170">
        <f t="shared" si="8"/>
        <v>0</v>
      </c>
      <c r="BJ87" s="21" t="s">
        <v>77</v>
      </c>
      <c r="BK87" s="170">
        <f t="shared" si="9"/>
        <v>0</v>
      </c>
      <c r="BL87" s="21" t="s">
        <v>133</v>
      </c>
      <c r="BM87" s="21" t="s">
        <v>268</v>
      </c>
    </row>
    <row r="88" spans="2:65" s="1" customFormat="1" ht="16.5" customHeight="1">
      <c r="B88" s="157"/>
      <c r="C88" s="158" t="s">
        <v>127</v>
      </c>
      <c r="D88" s="158" t="s">
        <v>117</v>
      </c>
      <c r="E88" s="159" t="s">
        <v>248</v>
      </c>
      <c r="F88" s="160" t="s">
        <v>269</v>
      </c>
      <c r="G88" s="161" t="s">
        <v>130</v>
      </c>
      <c r="H88" s="162">
        <v>1</v>
      </c>
      <c r="I88" s="163"/>
      <c r="J88" s="164">
        <f t="shared" si="0"/>
        <v>0</v>
      </c>
      <c r="K88" s="160" t="s">
        <v>5</v>
      </c>
      <c r="L88" s="165"/>
      <c r="M88" s="166" t="s">
        <v>5</v>
      </c>
      <c r="N88" s="167" t="s">
        <v>40</v>
      </c>
      <c r="O88" s="39"/>
      <c r="P88" s="168">
        <f t="shared" si="1"/>
        <v>0</v>
      </c>
      <c r="Q88" s="168">
        <v>0</v>
      </c>
      <c r="R88" s="168">
        <f t="shared" si="2"/>
        <v>0</v>
      </c>
      <c r="S88" s="168">
        <v>0</v>
      </c>
      <c r="T88" s="169">
        <f t="shared" si="3"/>
        <v>0</v>
      </c>
      <c r="AR88" s="21" t="s">
        <v>132</v>
      </c>
      <c r="AT88" s="21" t="s">
        <v>117</v>
      </c>
      <c r="AU88" s="21" t="s">
        <v>69</v>
      </c>
      <c r="AY88" s="21" t="s">
        <v>122</v>
      </c>
      <c r="BE88" s="170">
        <f t="shared" si="4"/>
        <v>0</v>
      </c>
      <c r="BF88" s="170">
        <f t="shared" si="5"/>
        <v>0</v>
      </c>
      <c r="BG88" s="170">
        <f t="shared" si="6"/>
        <v>0</v>
      </c>
      <c r="BH88" s="170">
        <f t="shared" si="7"/>
        <v>0</v>
      </c>
      <c r="BI88" s="170">
        <f t="shared" si="8"/>
        <v>0</v>
      </c>
      <c r="BJ88" s="21" t="s">
        <v>77</v>
      </c>
      <c r="BK88" s="170">
        <f t="shared" si="9"/>
        <v>0</v>
      </c>
      <c r="BL88" s="21" t="s">
        <v>133</v>
      </c>
      <c r="BM88" s="21" t="s">
        <v>270</v>
      </c>
    </row>
    <row r="89" spans="2:65" s="1" customFormat="1" ht="16.5" customHeight="1">
      <c r="B89" s="157"/>
      <c r="C89" s="158" t="s">
        <v>170</v>
      </c>
      <c r="D89" s="158" t="s">
        <v>117</v>
      </c>
      <c r="E89" s="159" t="s">
        <v>141</v>
      </c>
      <c r="F89" s="160" t="s">
        <v>271</v>
      </c>
      <c r="G89" s="161" t="s">
        <v>130</v>
      </c>
      <c r="H89" s="162">
        <v>2</v>
      </c>
      <c r="I89" s="163"/>
      <c r="J89" s="164">
        <f t="shared" si="0"/>
        <v>0</v>
      </c>
      <c r="K89" s="160" t="s">
        <v>5</v>
      </c>
      <c r="L89" s="165"/>
      <c r="M89" s="166" t="s">
        <v>5</v>
      </c>
      <c r="N89" s="167" t="s">
        <v>40</v>
      </c>
      <c r="O89" s="39"/>
      <c r="P89" s="168">
        <f t="shared" si="1"/>
        <v>0</v>
      </c>
      <c r="Q89" s="168">
        <v>0</v>
      </c>
      <c r="R89" s="168">
        <f t="shared" si="2"/>
        <v>0</v>
      </c>
      <c r="S89" s="168">
        <v>0</v>
      </c>
      <c r="T89" s="169">
        <f t="shared" si="3"/>
        <v>0</v>
      </c>
      <c r="AR89" s="21" t="s">
        <v>132</v>
      </c>
      <c r="AT89" s="21" t="s">
        <v>117</v>
      </c>
      <c r="AU89" s="21" t="s">
        <v>69</v>
      </c>
      <c r="AY89" s="21" t="s">
        <v>122</v>
      </c>
      <c r="BE89" s="170">
        <f t="shared" si="4"/>
        <v>0</v>
      </c>
      <c r="BF89" s="170">
        <f t="shared" si="5"/>
        <v>0</v>
      </c>
      <c r="BG89" s="170">
        <f t="shared" si="6"/>
        <v>0</v>
      </c>
      <c r="BH89" s="170">
        <f t="shared" si="7"/>
        <v>0</v>
      </c>
      <c r="BI89" s="170">
        <f t="shared" si="8"/>
        <v>0</v>
      </c>
      <c r="BJ89" s="21" t="s">
        <v>77</v>
      </c>
      <c r="BK89" s="170">
        <f t="shared" si="9"/>
        <v>0</v>
      </c>
      <c r="BL89" s="21" t="s">
        <v>133</v>
      </c>
      <c r="BM89" s="21" t="s">
        <v>272</v>
      </c>
    </row>
    <row r="90" spans="2:65" s="1" customFormat="1" ht="16.5" customHeight="1">
      <c r="B90" s="157"/>
      <c r="C90" s="158" t="s">
        <v>10</v>
      </c>
      <c r="D90" s="158" t="s">
        <v>117</v>
      </c>
      <c r="E90" s="159" t="s">
        <v>147</v>
      </c>
      <c r="F90" s="160" t="s">
        <v>273</v>
      </c>
      <c r="G90" s="161" t="s">
        <v>130</v>
      </c>
      <c r="H90" s="162">
        <v>1</v>
      </c>
      <c r="I90" s="163"/>
      <c r="J90" s="164">
        <f t="shared" si="0"/>
        <v>0</v>
      </c>
      <c r="K90" s="160" t="s">
        <v>5</v>
      </c>
      <c r="L90" s="165"/>
      <c r="M90" s="166" t="s">
        <v>5</v>
      </c>
      <c r="N90" s="167" t="s">
        <v>40</v>
      </c>
      <c r="O90" s="39"/>
      <c r="P90" s="168">
        <f t="shared" si="1"/>
        <v>0</v>
      </c>
      <c r="Q90" s="168">
        <v>0</v>
      </c>
      <c r="R90" s="168">
        <f t="shared" si="2"/>
        <v>0</v>
      </c>
      <c r="S90" s="168">
        <v>0</v>
      </c>
      <c r="T90" s="169">
        <f t="shared" si="3"/>
        <v>0</v>
      </c>
      <c r="AR90" s="21" t="s">
        <v>132</v>
      </c>
      <c r="AT90" s="21" t="s">
        <v>117</v>
      </c>
      <c r="AU90" s="21" t="s">
        <v>69</v>
      </c>
      <c r="AY90" s="21" t="s">
        <v>122</v>
      </c>
      <c r="BE90" s="170">
        <f t="shared" si="4"/>
        <v>0</v>
      </c>
      <c r="BF90" s="170">
        <f t="shared" si="5"/>
        <v>0</v>
      </c>
      <c r="BG90" s="170">
        <f t="shared" si="6"/>
        <v>0</v>
      </c>
      <c r="BH90" s="170">
        <f t="shared" si="7"/>
        <v>0</v>
      </c>
      <c r="BI90" s="170">
        <f t="shared" si="8"/>
        <v>0</v>
      </c>
      <c r="BJ90" s="21" t="s">
        <v>77</v>
      </c>
      <c r="BK90" s="170">
        <f t="shared" si="9"/>
        <v>0</v>
      </c>
      <c r="BL90" s="21" t="s">
        <v>133</v>
      </c>
      <c r="BM90" s="21" t="s">
        <v>274</v>
      </c>
    </row>
    <row r="91" spans="2:65" s="1" customFormat="1" ht="25.5" customHeight="1">
      <c r="B91" s="157"/>
      <c r="C91" s="158" t="s">
        <v>198</v>
      </c>
      <c r="D91" s="158" t="s">
        <v>117</v>
      </c>
      <c r="E91" s="159" t="s">
        <v>275</v>
      </c>
      <c r="F91" s="160" t="s">
        <v>276</v>
      </c>
      <c r="G91" s="161" t="s">
        <v>130</v>
      </c>
      <c r="H91" s="162">
        <v>1</v>
      </c>
      <c r="I91" s="163"/>
      <c r="J91" s="164">
        <f t="shared" si="0"/>
        <v>0</v>
      </c>
      <c r="K91" s="160" t="s">
        <v>5</v>
      </c>
      <c r="L91" s="165"/>
      <c r="M91" s="166" t="s">
        <v>5</v>
      </c>
      <c r="N91" s="167" t="s">
        <v>40</v>
      </c>
      <c r="O91" s="39"/>
      <c r="P91" s="168">
        <f t="shared" si="1"/>
        <v>0</v>
      </c>
      <c r="Q91" s="168">
        <v>0</v>
      </c>
      <c r="R91" s="168">
        <f t="shared" si="2"/>
        <v>0</v>
      </c>
      <c r="S91" s="168">
        <v>0</v>
      </c>
      <c r="T91" s="169">
        <f t="shared" si="3"/>
        <v>0</v>
      </c>
      <c r="AR91" s="21" t="s">
        <v>132</v>
      </c>
      <c r="AT91" s="21" t="s">
        <v>117</v>
      </c>
      <c r="AU91" s="21" t="s">
        <v>69</v>
      </c>
      <c r="AY91" s="21" t="s">
        <v>122</v>
      </c>
      <c r="BE91" s="170">
        <f t="shared" si="4"/>
        <v>0</v>
      </c>
      <c r="BF91" s="170">
        <f t="shared" si="5"/>
        <v>0</v>
      </c>
      <c r="BG91" s="170">
        <f t="shared" si="6"/>
        <v>0</v>
      </c>
      <c r="BH91" s="170">
        <f t="shared" si="7"/>
        <v>0</v>
      </c>
      <c r="BI91" s="170">
        <f t="shared" si="8"/>
        <v>0</v>
      </c>
      <c r="BJ91" s="21" t="s">
        <v>77</v>
      </c>
      <c r="BK91" s="170">
        <f t="shared" si="9"/>
        <v>0</v>
      </c>
      <c r="BL91" s="21" t="s">
        <v>133</v>
      </c>
      <c r="BM91" s="21" t="s">
        <v>277</v>
      </c>
    </row>
    <row r="92" spans="2:65" s="1" customFormat="1" ht="16.5" customHeight="1">
      <c r="B92" s="157"/>
      <c r="C92" s="158" t="s">
        <v>175</v>
      </c>
      <c r="D92" s="158" t="s">
        <v>117</v>
      </c>
      <c r="E92" s="159" t="s">
        <v>278</v>
      </c>
      <c r="F92" s="160" t="s">
        <v>279</v>
      </c>
      <c r="G92" s="161" t="s">
        <v>191</v>
      </c>
      <c r="H92" s="162">
        <v>25</v>
      </c>
      <c r="I92" s="163"/>
      <c r="J92" s="164">
        <f t="shared" si="0"/>
        <v>0</v>
      </c>
      <c r="K92" s="160" t="s">
        <v>131</v>
      </c>
      <c r="L92" s="165"/>
      <c r="M92" s="166" t="s">
        <v>5</v>
      </c>
      <c r="N92" s="167" t="s">
        <v>40</v>
      </c>
      <c r="O92" s="39"/>
      <c r="P92" s="168">
        <f t="shared" si="1"/>
        <v>0</v>
      </c>
      <c r="Q92" s="168">
        <v>1.1E-4</v>
      </c>
      <c r="R92" s="168">
        <f t="shared" si="2"/>
        <v>2.7500000000000003E-3</v>
      </c>
      <c r="S92" s="168">
        <v>0</v>
      </c>
      <c r="T92" s="169">
        <f t="shared" si="3"/>
        <v>0</v>
      </c>
      <c r="AR92" s="21" t="s">
        <v>132</v>
      </c>
      <c r="AT92" s="21" t="s">
        <v>117</v>
      </c>
      <c r="AU92" s="21" t="s">
        <v>69</v>
      </c>
      <c r="AY92" s="21" t="s">
        <v>122</v>
      </c>
      <c r="BE92" s="170">
        <f t="shared" si="4"/>
        <v>0</v>
      </c>
      <c r="BF92" s="170">
        <f t="shared" si="5"/>
        <v>0</v>
      </c>
      <c r="BG92" s="170">
        <f t="shared" si="6"/>
        <v>0</v>
      </c>
      <c r="BH92" s="170">
        <f t="shared" si="7"/>
        <v>0</v>
      </c>
      <c r="BI92" s="170">
        <f t="shared" si="8"/>
        <v>0</v>
      </c>
      <c r="BJ92" s="21" t="s">
        <v>77</v>
      </c>
      <c r="BK92" s="170">
        <f t="shared" si="9"/>
        <v>0</v>
      </c>
      <c r="BL92" s="21" t="s">
        <v>133</v>
      </c>
      <c r="BM92" s="21" t="s">
        <v>280</v>
      </c>
    </row>
    <row r="93" spans="2:65" s="1" customFormat="1" ht="25.5" customHeight="1">
      <c r="B93" s="157"/>
      <c r="C93" s="158" t="s">
        <v>140</v>
      </c>
      <c r="D93" s="158" t="s">
        <v>117</v>
      </c>
      <c r="E93" s="159" t="s">
        <v>281</v>
      </c>
      <c r="F93" s="160" t="s">
        <v>282</v>
      </c>
      <c r="G93" s="161" t="s">
        <v>130</v>
      </c>
      <c r="H93" s="162">
        <v>1</v>
      </c>
      <c r="I93" s="163"/>
      <c r="J93" s="164">
        <f t="shared" si="0"/>
        <v>0</v>
      </c>
      <c r="K93" s="160" t="s">
        <v>5</v>
      </c>
      <c r="L93" s="165"/>
      <c r="M93" s="166" t="s">
        <v>5</v>
      </c>
      <c r="N93" s="167" t="s">
        <v>40</v>
      </c>
      <c r="O93" s="39"/>
      <c r="P93" s="168">
        <f t="shared" si="1"/>
        <v>0</v>
      </c>
      <c r="Q93" s="168">
        <v>0</v>
      </c>
      <c r="R93" s="168">
        <f t="shared" si="2"/>
        <v>0</v>
      </c>
      <c r="S93" s="168">
        <v>0</v>
      </c>
      <c r="T93" s="169">
        <f t="shared" si="3"/>
        <v>0</v>
      </c>
      <c r="AR93" s="21" t="s">
        <v>132</v>
      </c>
      <c r="AT93" s="21" t="s">
        <v>117</v>
      </c>
      <c r="AU93" s="21" t="s">
        <v>69</v>
      </c>
      <c r="AY93" s="21" t="s">
        <v>122</v>
      </c>
      <c r="BE93" s="170">
        <f t="shared" si="4"/>
        <v>0</v>
      </c>
      <c r="BF93" s="170">
        <f t="shared" si="5"/>
        <v>0</v>
      </c>
      <c r="BG93" s="170">
        <f t="shared" si="6"/>
        <v>0</v>
      </c>
      <c r="BH93" s="170">
        <f t="shared" si="7"/>
        <v>0</v>
      </c>
      <c r="BI93" s="170">
        <f t="shared" si="8"/>
        <v>0</v>
      </c>
      <c r="BJ93" s="21" t="s">
        <v>77</v>
      </c>
      <c r="BK93" s="170">
        <f t="shared" si="9"/>
        <v>0</v>
      </c>
      <c r="BL93" s="21" t="s">
        <v>133</v>
      </c>
      <c r="BM93" s="21" t="s">
        <v>283</v>
      </c>
    </row>
    <row r="94" spans="2:65" s="11" customFormat="1" ht="37.35" customHeight="1">
      <c r="B94" s="183"/>
      <c r="D94" s="184" t="s">
        <v>68</v>
      </c>
      <c r="E94" s="185" t="s">
        <v>151</v>
      </c>
      <c r="F94" s="185" t="s">
        <v>152</v>
      </c>
      <c r="I94" s="186"/>
      <c r="J94" s="187">
        <f>BK94</f>
        <v>0</v>
      </c>
      <c r="L94" s="183"/>
      <c r="M94" s="188"/>
      <c r="N94" s="189"/>
      <c r="O94" s="189"/>
      <c r="P94" s="190">
        <f>P95+P98</f>
        <v>0</v>
      </c>
      <c r="Q94" s="189"/>
      <c r="R94" s="190">
        <f>R95+R98</f>
        <v>3.0659999999999997E-3</v>
      </c>
      <c r="S94" s="189"/>
      <c r="T94" s="191">
        <f>T95+T98</f>
        <v>2E-3</v>
      </c>
      <c r="AR94" s="184" t="s">
        <v>77</v>
      </c>
      <c r="AT94" s="192" t="s">
        <v>68</v>
      </c>
      <c r="AU94" s="192" t="s">
        <v>69</v>
      </c>
      <c r="AY94" s="184" t="s">
        <v>122</v>
      </c>
      <c r="BK94" s="193">
        <f>BK95+BK98</f>
        <v>0</v>
      </c>
    </row>
    <row r="95" spans="2:65" s="11" customFormat="1" ht="19.899999999999999" customHeight="1">
      <c r="B95" s="183"/>
      <c r="D95" s="184" t="s">
        <v>68</v>
      </c>
      <c r="E95" s="194" t="s">
        <v>153</v>
      </c>
      <c r="F95" s="194" t="s">
        <v>154</v>
      </c>
      <c r="I95" s="186"/>
      <c r="J95" s="195">
        <f>BK95</f>
        <v>0</v>
      </c>
      <c r="L95" s="183"/>
      <c r="M95" s="188"/>
      <c r="N95" s="189"/>
      <c r="O95" s="189"/>
      <c r="P95" s="190">
        <f>SUM(P96:P97)</f>
        <v>0</v>
      </c>
      <c r="Q95" s="189"/>
      <c r="R95" s="190">
        <f>SUM(R96:R97)</f>
        <v>3.0659999999999997E-3</v>
      </c>
      <c r="S95" s="189"/>
      <c r="T95" s="191">
        <f>SUM(T96:T97)</f>
        <v>0</v>
      </c>
      <c r="AR95" s="184" t="s">
        <v>77</v>
      </c>
      <c r="AT95" s="192" t="s">
        <v>68</v>
      </c>
      <c r="AU95" s="192" t="s">
        <v>77</v>
      </c>
      <c r="AY95" s="184" t="s">
        <v>122</v>
      </c>
      <c r="BK95" s="193">
        <f>SUM(BK96:BK97)</f>
        <v>0</v>
      </c>
    </row>
    <row r="96" spans="2:65" s="1" customFormat="1" ht="25.5" customHeight="1">
      <c r="B96" s="157"/>
      <c r="C96" s="196" t="s">
        <v>155</v>
      </c>
      <c r="D96" s="196" t="s">
        <v>156</v>
      </c>
      <c r="E96" s="197" t="s">
        <v>284</v>
      </c>
      <c r="F96" s="198" t="s">
        <v>285</v>
      </c>
      <c r="G96" s="199" t="s">
        <v>138</v>
      </c>
      <c r="H96" s="200">
        <v>0.06</v>
      </c>
      <c r="I96" s="201"/>
      <c r="J96" s="202">
        <f>ROUND(I96*H96,2)</f>
        <v>0</v>
      </c>
      <c r="K96" s="198" t="s">
        <v>131</v>
      </c>
      <c r="L96" s="38"/>
      <c r="M96" s="203" t="s">
        <v>5</v>
      </c>
      <c r="N96" s="204" t="s">
        <v>40</v>
      </c>
      <c r="O96" s="39"/>
      <c r="P96" s="168">
        <f>O96*H96</f>
        <v>0</v>
      </c>
      <c r="Q96" s="168">
        <v>5.11E-2</v>
      </c>
      <c r="R96" s="168">
        <f>Q96*H96</f>
        <v>3.0659999999999997E-3</v>
      </c>
      <c r="S96" s="168">
        <v>0</v>
      </c>
      <c r="T96" s="169">
        <f>S96*H96</f>
        <v>0</v>
      </c>
      <c r="AR96" s="21" t="s">
        <v>123</v>
      </c>
      <c r="AT96" s="21" t="s">
        <v>156</v>
      </c>
      <c r="AU96" s="21" t="s">
        <v>79</v>
      </c>
      <c r="AY96" s="21" t="s">
        <v>122</v>
      </c>
      <c r="BE96" s="170">
        <f>IF(N96="základní",J96,0)</f>
        <v>0</v>
      </c>
      <c r="BF96" s="170">
        <f>IF(N96="snížená",J96,0)</f>
        <v>0</v>
      </c>
      <c r="BG96" s="170">
        <f>IF(N96="zákl. přenesená",J96,0)</f>
        <v>0</v>
      </c>
      <c r="BH96" s="170">
        <f>IF(N96="sníž. přenesená",J96,0)</f>
        <v>0</v>
      </c>
      <c r="BI96" s="170">
        <f>IF(N96="nulová",J96,0)</f>
        <v>0</v>
      </c>
      <c r="BJ96" s="21" t="s">
        <v>77</v>
      </c>
      <c r="BK96" s="170">
        <f>ROUND(I96*H96,2)</f>
        <v>0</v>
      </c>
      <c r="BL96" s="21" t="s">
        <v>123</v>
      </c>
      <c r="BM96" s="21" t="s">
        <v>286</v>
      </c>
    </row>
    <row r="97" spans="2:65" s="10" customFormat="1" ht="13.5">
      <c r="B97" s="175"/>
      <c r="D97" s="171" t="s">
        <v>144</v>
      </c>
      <c r="E97" s="176" t="s">
        <v>5</v>
      </c>
      <c r="F97" s="177" t="s">
        <v>287</v>
      </c>
      <c r="H97" s="178">
        <v>0.06</v>
      </c>
      <c r="I97" s="179"/>
      <c r="L97" s="175"/>
      <c r="M97" s="180"/>
      <c r="N97" s="181"/>
      <c r="O97" s="181"/>
      <c r="P97" s="181"/>
      <c r="Q97" s="181"/>
      <c r="R97" s="181"/>
      <c r="S97" s="181"/>
      <c r="T97" s="182"/>
      <c r="AT97" s="176" t="s">
        <v>144</v>
      </c>
      <c r="AU97" s="176" t="s">
        <v>79</v>
      </c>
      <c r="AV97" s="10" t="s">
        <v>79</v>
      </c>
      <c r="AW97" s="10" t="s">
        <v>33</v>
      </c>
      <c r="AX97" s="10" t="s">
        <v>77</v>
      </c>
      <c r="AY97" s="176" t="s">
        <v>122</v>
      </c>
    </row>
    <row r="98" spans="2:65" s="11" customFormat="1" ht="29.85" customHeight="1">
      <c r="B98" s="183"/>
      <c r="D98" s="184" t="s">
        <v>68</v>
      </c>
      <c r="E98" s="194" t="s">
        <v>168</v>
      </c>
      <c r="F98" s="194" t="s">
        <v>169</v>
      </c>
      <c r="I98" s="186"/>
      <c r="J98" s="195">
        <f>BK98</f>
        <v>0</v>
      </c>
      <c r="L98" s="183"/>
      <c r="M98" s="188"/>
      <c r="N98" s="189"/>
      <c r="O98" s="189"/>
      <c r="P98" s="190">
        <f>P99</f>
        <v>0</v>
      </c>
      <c r="Q98" s="189"/>
      <c r="R98" s="190">
        <f>R99</f>
        <v>0</v>
      </c>
      <c r="S98" s="189"/>
      <c r="T98" s="191">
        <f>T99</f>
        <v>2E-3</v>
      </c>
      <c r="AR98" s="184" t="s">
        <v>77</v>
      </c>
      <c r="AT98" s="192" t="s">
        <v>68</v>
      </c>
      <c r="AU98" s="192" t="s">
        <v>77</v>
      </c>
      <c r="AY98" s="184" t="s">
        <v>122</v>
      </c>
      <c r="BK98" s="193">
        <f>BK99</f>
        <v>0</v>
      </c>
    </row>
    <row r="99" spans="2:65" s="1" customFormat="1" ht="25.5" customHeight="1">
      <c r="B99" s="157"/>
      <c r="C99" s="196" t="s">
        <v>231</v>
      </c>
      <c r="D99" s="196" t="s">
        <v>156</v>
      </c>
      <c r="E99" s="197" t="s">
        <v>288</v>
      </c>
      <c r="F99" s="198" t="s">
        <v>289</v>
      </c>
      <c r="G99" s="199" t="s">
        <v>191</v>
      </c>
      <c r="H99" s="200">
        <v>2</v>
      </c>
      <c r="I99" s="201"/>
      <c r="J99" s="202">
        <f>ROUND(I99*H99,2)</f>
        <v>0</v>
      </c>
      <c r="K99" s="198" t="s">
        <v>131</v>
      </c>
      <c r="L99" s="38"/>
      <c r="M99" s="203" t="s">
        <v>5</v>
      </c>
      <c r="N99" s="204" t="s">
        <v>40</v>
      </c>
      <c r="O99" s="39"/>
      <c r="P99" s="168">
        <f>O99*H99</f>
        <v>0</v>
      </c>
      <c r="Q99" s="168">
        <v>0</v>
      </c>
      <c r="R99" s="168">
        <f>Q99*H99</f>
        <v>0</v>
      </c>
      <c r="S99" s="168">
        <v>1E-3</v>
      </c>
      <c r="T99" s="169">
        <f>S99*H99</f>
        <v>2E-3</v>
      </c>
      <c r="AR99" s="21" t="s">
        <v>123</v>
      </c>
      <c r="AT99" s="21" t="s">
        <v>156</v>
      </c>
      <c r="AU99" s="21" t="s">
        <v>79</v>
      </c>
      <c r="AY99" s="21" t="s">
        <v>122</v>
      </c>
      <c r="BE99" s="170">
        <f>IF(N99="základní",J99,0)</f>
        <v>0</v>
      </c>
      <c r="BF99" s="170">
        <f>IF(N99="snížená",J99,0)</f>
        <v>0</v>
      </c>
      <c r="BG99" s="170">
        <f>IF(N99="zákl. přenesená",J99,0)</f>
        <v>0</v>
      </c>
      <c r="BH99" s="170">
        <f>IF(N99="sníž. přenesená",J99,0)</f>
        <v>0</v>
      </c>
      <c r="BI99" s="170">
        <f>IF(N99="nulová",J99,0)</f>
        <v>0</v>
      </c>
      <c r="BJ99" s="21" t="s">
        <v>77</v>
      </c>
      <c r="BK99" s="170">
        <f>ROUND(I99*H99,2)</f>
        <v>0</v>
      </c>
      <c r="BL99" s="21" t="s">
        <v>123</v>
      </c>
      <c r="BM99" s="21" t="s">
        <v>290</v>
      </c>
    </row>
    <row r="100" spans="2:65" s="11" customFormat="1" ht="37.35" customHeight="1">
      <c r="B100" s="183"/>
      <c r="D100" s="184" t="s">
        <v>68</v>
      </c>
      <c r="E100" s="185" t="s">
        <v>214</v>
      </c>
      <c r="F100" s="185" t="s">
        <v>215</v>
      </c>
      <c r="I100" s="186"/>
      <c r="J100" s="187">
        <f>BK100</f>
        <v>0</v>
      </c>
      <c r="L100" s="183"/>
      <c r="M100" s="188"/>
      <c r="N100" s="189"/>
      <c r="O100" s="189"/>
      <c r="P100" s="190">
        <f>P101+P111</f>
        <v>0</v>
      </c>
      <c r="Q100" s="189"/>
      <c r="R100" s="190">
        <f>R101+R111</f>
        <v>0</v>
      </c>
      <c r="S100" s="189"/>
      <c r="T100" s="191">
        <f>T101+T111</f>
        <v>0</v>
      </c>
      <c r="AR100" s="184" t="s">
        <v>79</v>
      </c>
      <c r="AT100" s="192" t="s">
        <v>68</v>
      </c>
      <c r="AU100" s="192" t="s">
        <v>69</v>
      </c>
      <c r="AY100" s="184" t="s">
        <v>122</v>
      </c>
      <c r="BK100" s="193">
        <f>BK101+BK111</f>
        <v>0</v>
      </c>
    </row>
    <row r="101" spans="2:65" s="11" customFormat="1" ht="19.899999999999999" customHeight="1">
      <c r="B101" s="183"/>
      <c r="D101" s="184" t="s">
        <v>68</v>
      </c>
      <c r="E101" s="194" t="s">
        <v>291</v>
      </c>
      <c r="F101" s="194" t="s">
        <v>292</v>
      </c>
      <c r="I101" s="186"/>
      <c r="J101" s="195">
        <f>BK101</f>
        <v>0</v>
      </c>
      <c r="L101" s="183"/>
      <c r="M101" s="188"/>
      <c r="N101" s="189"/>
      <c r="O101" s="189"/>
      <c r="P101" s="190">
        <f>SUM(P102:P110)</f>
        <v>0</v>
      </c>
      <c r="Q101" s="189"/>
      <c r="R101" s="190">
        <f>SUM(R102:R110)</f>
        <v>0</v>
      </c>
      <c r="S101" s="189"/>
      <c r="T101" s="191">
        <f>SUM(T102:T110)</f>
        <v>0</v>
      </c>
      <c r="AR101" s="184" t="s">
        <v>79</v>
      </c>
      <c r="AT101" s="192" t="s">
        <v>68</v>
      </c>
      <c r="AU101" s="192" t="s">
        <v>77</v>
      </c>
      <c r="AY101" s="184" t="s">
        <v>122</v>
      </c>
      <c r="BK101" s="193">
        <f>SUM(BK102:BK110)</f>
        <v>0</v>
      </c>
    </row>
    <row r="102" spans="2:65" s="1" customFormat="1" ht="25.5" customHeight="1">
      <c r="B102" s="157"/>
      <c r="C102" s="196" t="s">
        <v>11</v>
      </c>
      <c r="D102" s="196" t="s">
        <v>156</v>
      </c>
      <c r="E102" s="197" t="s">
        <v>293</v>
      </c>
      <c r="F102" s="198" t="s">
        <v>294</v>
      </c>
      <c r="G102" s="199" t="s">
        <v>191</v>
      </c>
      <c r="H102" s="200">
        <v>25</v>
      </c>
      <c r="I102" s="201"/>
      <c r="J102" s="202">
        <f t="shared" ref="J102:J108" si="10">ROUND(I102*H102,2)</f>
        <v>0</v>
      </c>
      <c r="K102" s="198" t="s">
        <v>131</v>
      </c>
      <c r="L102" s="38"/>
      <c r="M102" s="203" t="s">
        <v>5</v>
      </c>
      <c r="N102" s="204" t="s">
        <v>40</v>
      </c>
      <c r="O102" s="39"/>
      <c r="P102" s="168">
        <f t="shared" ref="P102:P108" si="11">O102*H102</f>
        <v>0</v>
      </c>
      <c r="Q102" s="168">
        <v>0</v>
      </c>
      <c r="R102" s="168">
        <f t="shared" ref="R102:R108" si="12">Q102*H102</f>
        <v>0</v>
      </c>
      <c r="S102" s="168">
        <v>0</v>
      </c>
      <c r="T102" s="169">
        <f t="shared" ref="T102:T108" si="13">S102*H102</f>
        <v>0</v>
      </c>
      <c r="AR102" s="21" t="s">
        <v>133</v>
      </c>
      <c r="AT102" s="21" t="s">
        <v>156</v>
      </c>
      <c r="AU102" s="21" t="s">
        <v>79</v>
      </c>
      <c r="AY102" s="21" t="s">
        <v>122</v>
      </c>
      <c r="BE102" s="170">
        <f t="shared" ref="BE102:BE108" si="14">IF(N102="základní",J102,0)</f>
        <v>0</v>
      </c>
      <c r="BF102" s="170">
        <f t="shared" ref="BF102:BF108" si="15">IF(N102="snížená",J102,0)</f>
        <v>0</v>
      </c>
      <c r="BG102" s="170">
        <f t="shared" ref="BG102:BG108" si="16">IF(N102="zákl. přenesená",J102,0)</f>
        <v>0</v>
      </c>
      <c r="BH102" s="170">
        <f t="shared" ref="BH102:BH108" si="17">IF(N102="sníž. přenesená",J102,0)</f>
        <v>0</v>
      </c>
      <c r="BI102" s="170">
        <f t="shared" ref="BI102:BI108" si="18">IF(N102="nulová",J102,0)</f>
        <v>0</v>
      </c>
      <c r="BJ102" s="21" t="s">
        <v>77</v>
      </c>
      <c r="BK102" s="170">
        <f t="shared" ref="BK102:BK108" si="19">ROUND(I102*H102,2)</f>
        <v>0</v>
      </c>
      <c r="BL102" s="21" t="s">
        <v>133</v>
      </c>
      <c r="BM102" s="21" t="s">
        <v>295</v>
      </c>
    </row>
    <row r="103" spans="2:65" s="1" customFormat="1" ht="25.5" customHeight="1">
      <c r="B103" s="157"/>
      <c r="C103" s="196" t="s">
        <v>133</v>
      </c>
      <c r="D103" s="196" t="s">
        <v>156</v>
      </c>
      <c r="E103" s="197" t="s">
        <v>296</v>
      </c>
      <c r="F103" s="198" t="s">
        <v>297</v>
      </c>
      <c r="G103" s="199" t="s">
        <v>191</v>
      </c>
      <c r="H103" s="200">
        <v>5</v>
      </c>
      <c r="I103" s="201"/>
      <c r="J103" s="202">
        <f t="shared" si="10"/>
        <v>0</v>
      </c>
      <c r="K103" s="198" t="s">
        <v>131</v>
      </c>
      <c r="L103" s="38"/>
      <c r="M103" s="203" t="s">
        <v>5</v>
      </c>
      <c r="N103" s="204" t="s">
        <v>40</v>
      </c>
      <c r="O103" s="39"/>
      <c r="P103" s="168">
        <f t="shared" si="11"/>
        <v>0</v>
      </c>
      <c r="Q103" s="168">
        <v>0</v>
      </c>
      <c r="R103" s="168">
        <f t="shared" si="12"/>
        <v>0</v>
      </c>
      <c r="S103" s="168">
        <v>0</v>
      </c>
      <c r="T103" s="169">
        <f t="shared" si="13"/>
        <v>0</v>
      </c>
      <c r="AR103" s="21" t="s">
        <v>133</v>
      </c>
      <c r="AT103" s="21" t="s">
        <v>156</v>
      </c>
      <c r="AU103" s="21" t="s">
        <v>79</v>
      </c>
      <c r="AY103" s="21" t="s">
        <v>122</v>
      </c>
      <c r="BE103" s="170">
        <f t="shared" si="14"/>
        <v>0</v>
      </c>
      <c r="BF103" s="170">
        <f t="shared" si="15"/>
        <v>0</v>
      </c>
      <c r="BG103" s="170">
        <f t="shared" si="16"/>
        <v>0</v>
      </c>
      <c r="BH103" s="170">
        <f t="shared" si="17"/>
        <v>0</v>
      </c>
      <c r="BI103" s="170">
        <f t="shared" si="18"/>
        <v>0</v>
      </c>
      <c r="BJ103" s="21" t="s">
        <v>77</v>
      </c>
      <c r="BK103" s="170">
        <f t="shared" si="19"/>
        <v>0</v>
      </c>
      <c r="BL103" s="21" t="s">
        <v>133</v>
      </c>
      <c r="BM103" s="21" t="s">
        <v>298</v>
      </c>
    </row>
    <row r="104" spans="2:65" s="1" customFormat="1" ht="25.5" customHeight="1">
      <c r="B104" s="157"/>
      <c r="C104" s="196" t="s">
        <v>299</v>
      </c>
      <c r="D104" s="196" t="s">
        <v>156</v>
      </c>
      <c r="E104" s="197" t="s">
        <v>300</v>
      </c>
      <c r="F104" s="198" t="s">
        <v>301</v>
      </c>
      <c r="G104" s="199" t="s">
        <v>191</v>
      </c>
      <c r="H104" s="200">
        <v>25</v>
      </c>
      <c r="I104" s="201"/>
      <c r="J104" s="202">
        <f t="shared" si="10"/>
        <v>0</v>
      </c>
      <c r="K104" s="198" t="s">
        <v>131</v>
      </c>
      <c r="L104" s="38"/>
      <c r="M104" s="203" t="s">
        <v>5</v>
      </c>
      <c r="N104" s="204" t="s">
        <v>40</v>
      </c>
      <c r="O104" s="39"/>
      <c r="P104" s="168">
        <f t="shared" si="11"/>
        <v>0</v>
      </c>
      <c r="Q104" s="168">
        <v>0</v>
      </c>
      <c r="R104" s="168">
        <f t="shared" si="12"/>
        <v>0</v>
      </c>
      <c r="S104" s="168">
        <v>0</v>
      </c>
      <c r="T104" s="169">
        <f t="shared" si="13"/>
        <v>0</v>
      </c>
      <c r="AR104" s="21" t="s">
        <v>133</v>
      </c>
      <c r="AT104" s="21" t="s">
        <v>156</v>
      </c>
      <c r="AU104" s="21" t="s">
        <v>79</v>
      </c>
      <c r="AY104" s="21" t="s">
        <v>122</v>
      </c>
      <c r="BE104" s="170">
        <f t="shared" si="14"/>
        <v>0</v>
      </c>
      <c r="BF104" s="170">
        <f t="shared" si="15"/>
        <v>0</v>
      </c>
      <c r="BG104" s="170">
        <f t="shared" si="16"/>
        <v>0</v>
      </c>
      <c r="BH104" s="170">
        <f t="shared" si="17"/>
        <v>0</v>
      </c>
      <c r="BI104" s="170">
        <f t="shared" si="18"/>
        <v>0</v>
      </c>
      <c r="BJ104" s="21" t="s">
        <v>77</v>
      </c>
      <c r="BK104" s="170">
        <f t="shared" si="19"/>
        <v>0</v>
      </c>
      <c r="BL104" s="21" t="s">
        <v>133</v>
      </c>
      <c r="BM104" s="21" t="s">
        <v>302</v>
      </c>
    </row>
    <row r="105" spans="2:65" s="1" customFormat="1" ht="38.25" customHeight="1">
      <c r="B105" s="157"/>
      <c r="C105" s="196" t="s">
        <v>227</v>
      </c>
      <c r="D105" s="196" t="s">
        <v>156</v>
      </c>
      <c r="E105" s="197" t="s">
        <v>303</v>
      </c>
      <c r="F105" s="198" t="s">
        <v>304</v>
      </c>
      <c r="G105" s="199" t="s">
        <v>130</v>
      </c>
      <c r="H105" s="200">
        <v>1</v>
      </c>
      <c r="I105" s="201"/>
      <c r="J105" s="202">
        <f t="shared" si="10"/>
        <v>0</v>
      </c>
      <c r="K105" s="198" t="s">
        <v>131</v>
      </c>
      <c r="L105" s="38"/>
      <c r="M105" s="203" t="s">
        <v>5</v>
      </c>
      <c r="N105" s="204" t="s">
        <v>40</v>
      </c>
      <c r="O105" s="39"/>
      <c r="P105" s="168">
        <f t="shared" si="11"/>
        <v>0</v>
      </c>
      <c r="Q105" s="168">
        <v>0</v>
      </c>
      <c r="R105" s="168">
        <f t="shared" si="12"/>
        <v>0</v>
      </c>
      <c r="S105" s="168">
        <v>0</v>
      </c>
      <c r="T105" s="169">
        <f t="shared" si="13"/>
        <v>0</v>
      </c>
      <c r="AR105" s="21" t="s">
        <v>133</v>
      </c>
      <c r="AT105" s="21" t="s">
        <v>156</v>
      </c>
      <c r="AU105" s="21" t="s">
        <v>79</v>
      </c>
      <c r="AY105" s="21" t="s">
        <v>122</v>
      </c>
      <c r="BE105" s="170">
        <f t="shared" si="14"/>
        <v>0</v>
      </c>
      <c r="BF105" s="170">
        <f t="shared" si="15"/>
        <v>0</v>
      </c>
      <c r="BG105" s="170">
        <f t="shared" si="16"/>
        <v>0</v>
      </c>
      <c r="BH105" s="170">
        <f t="shared" si="17"/>
        <v>0</v>
      </c>
      <c r="BI105" s="170">
        <f t="shared" si="18"/>
        <v>0</v>
      </c>
      <c r="BJ105" s="21" t="s">
        <v>77</v>
      </c>
      <c r="BK105" s="170">
        <f t="shared" si="19"/>
        <v>0</v>
      </c>
      <c r="BL105" s="21" t="s">
        <v>133</v>
      </c>
      <c r="BM105" s="21" t="s">
        <v>305</v>
      </c>
    </row>
    <row r="106" spans="2:65" s="1" customFormat="1" ht="16.5" customHeight="1">
      <c r="B106" s="157"/>
      <c r="C106" s="196" t="s">
        <v>79</v>
      </c>
      <c r="D106" s="196" t="s">
        <v>156</v>
      </c>
      <c r="E106" s="197" t="s">
        <v>306</v>
      </c>
      <c r="F106" s="198" t="s">
        <v>307</v>
      </c>
      <c r="G106" s="199" t="s">
        <v>130</v>
      </c>
      <c r="H106" s="200">
        <v>1</v>
      </c>
      <c r="I106" s="201"/>
      <c r="J106" s="202">
        <f t="shared" si="10"/>
        <v>0</v>
      </c>
      <c r="K106" s="198" t="s">
        <v>131</v>
      </c>
      <c r="L106" s="38"/>
      <c r="M106" s="203" t="s">
        <v>5</v>
      </c>
      <c r="N106" s="204" t="s">
        <v>40</v>
      </c>
      <c r="O106" s="39"/>
      <c r="P106" s="168">
        <f t="shared" si="11"/>
        <v>0</v>
      </c>
      <c r="Q106" s="168">
        <v>0</v>
      </c>
      <c r="R106" s="168">
        <f t="shared" si="12"/>
        <v>0</v>
      </c>
      <c r="S106" s="168">
        <v>0</v>
      </c>
      <c r="T106" s="169">
        <f t="shared" si="13"/>
        <v>0</v>
      </c>
      <c r="AR106" s="21" t="s">
        <v>133</v>
      </c>
      <c r="AT106" s="21" t="s">
        <v>156</v>
      </c>
      <c r="AU106" s="21" t="s">
        <v>79</v>
      </c>
      <c r="AY106" s="21" t="s">
        <v>122</v>
      </c>
      <c r="BE106" s="170">
        <f t="shared" si="14"/>
        <v>0</v>
      </c>
      <c r="BF106" s="170">
        <f t="shared" si="15"/>
        <v>0</v>
      </c>
      <c r="BG106" s="170">
        <f t="shared" si="16"/>
        <v>0</v>
      </c>
      <c r="BH106" s="170">
        <f t="shared" si="17"/>
        <v>0</v>
      </c>
      <c r="BI106" s="170">
        <f t="shared" si="18"/>
        <v>0</v>
      </c>
      <c r="BJ106" s="21" t="s">
        <v>77</v>
      </c>
      <c r="BK106" s="170">
        <f t="shared" si="19"/>
        <v>0</v>
      </c>
      <c r="BL106" s="21" t="s">
        <v>133</v>
      </c>
      <c r="BM106" s="21" t="s">
        <v>308</v>
      </c>
    </row>
    <row r="107" spans="2:65" s="1" customFormat="1" ht="25.5" customHeight="1">
      <c r="B107" s="157"/>
      <c r="C107" s="196" t="s">
        <v>135</v>
      </c>
      <c r="D107" s="196" t="s">
        <v>156</v>
      </c>
      <c r="E107" s="197" t="s">
        <v>309</v>
      </c>
      <c r="F107" s="198" t="s">
        <v>310</v>
      </c>
      <c r="G107" s="199" t="s">
        <v>130</v>
      </c>
      <c r="H107" s="200">
        <v>2</v>
      </c>
      <c r="I107" s="201"/>
      <c r="J107" s="202">
        <f t="shared" si="10"/>
        <v>0</v>
      </c>
      <c r="K107" s="198" t="s">
        <v>131</v>
      </c>
      <c r="L107" s="38"/>
      <c r="M107" s="203" t="s">
        <v>5</v>
      </c>
      <c r="N107" s="204" t="s">
        <v>40</v>
      </c>
      <c r="O107" s="39"/>
      <c r="P107" s="168">
        <f t="shared" si="11"/>
        <v>0</v>
      </c>
      <c r="Q107" s="168">
        <v>0</v>
      </c>
      <c r="R107" s="168">
        <f t="shared" si="12"/>
        <v>0</v>
      </c>
      <c r="S107" s="168">
        <v>0</v>
      </c>
      <c r="T107" s="169">
        <f t="shared" si="13"/>
        <v>0</v>
      </c>
      <c r="AR107" s="21" t="s">
        <v>133</v>
      </c>
      <c r="AT107" s="21" t="s">
        <v>156</v>
      </c>
      <c r="AU107" s="21" t="s">
        <v>79</v>
      </c>
      <c r="AY107" s="21" t="s">
        <v>122</v>
      </c>
      <c r="BE107" s="170">
        <f t="shared" si="14"/>
        <v>0</v>
      </c>
      <c r="BF107" s="170">
        <f t="shared" si="15"/>
        <v>0</v>
      </c>
      <c r="BG107" s="170">
        <f t="shared" si="16"/>
        <v>0</v>
      </c>
      <c r="BH107" s="170">
        <f t="shared" si="17"/>
        <v>0</v>
      </c>
      <c r="BI107" s="170">
        <f t="shared" si="18"/>
        <v>0</v>
      </c>
      <c r="BJ107" s="21" t="s">
        <v>77</v>
      </c>
      <c r="BK107" s="170">
        <f t="shared" si="19"/>
        <v>0</v>
      </c>
      <c r="BL107" s="21" t="s">
        <v>133</v>
      </c>
      <c r="BM107" s="21" t="s">
        <v>311</v>
      </c>
    </row>
    <row r="108" spans="2:65" s="1" customFormat="1" ht="25.5" customHeight="1">
      <c r="B108" s="157"/>
      <c r="C108" s="196" t="s">
        <v>237</v>
      </c>
      <c r="D108" s="196" t="s">
        <v>156</v>
      </c>
      <c r="E108" s="197" t="s">
        <v>312</v>
      </c>
      <c r="F108" s="198" t="s">
        <v>313</v>
      </c>
      <c r="G108" s="199" t="s">
        <v>130</v>
      </c>
      <c r="H108" s="200">
        <v>1</v>
      </c>
      <c r="I108" s="201"/>
      <c r="J108" s="202">
        <f t="shared" si="10"/>
        <v>0</v>
      </c>
      <c r="K108" s="198" t="s">
        <v>131</v>
      </c>
      <c r="L108" s="38"/>
      <c r="M108" s="203" t="s">
        <v>5</v>
      </c>
      <c r="N108" s="204" t="s">
        <v>40</v>
      </c>
      <c r="O108" s="39"/>
      <c r="P108" s="168">
        <f t="shared" si="11"/>
        <v>0</v>
      </c>
      <c r="Q108" s="168">
        <v>0</v>
      </c>
      <c r="R108" s="168">
        <f t="shared" si="12"/>
        <v>0</v>
      </c>
      <c r="S108" s="168">
        <v>0</v>
      </c>
      <c r="T108" s="169">
        <f t="shared" si="13"/>
        <v>0</v>
      </c>
      <c r="AR108" s="21" t="s">
        <v>133</v>
      </c>
      <c r="AT108" s="21" t="s">
        <v>156</v>
      </c>
      <c r="AU108" s="21" t="s">
        <v>79</v>
      </c>
      <c r="AY108" s="21" t="s">
        <v>122</v>
      </c>
      <c r="BE108" s="170">
        <f t="shared" si="14"/>
        <v>0</v>
      </c>
      <c r="BF108" s="170">
        <f t="shared" si="15"/>
        <v>0</v>
      </c>
      <c r="BG108" s="170">
        <f t="shared" si="16"/>
        <v>0</v>
      </c>
      <c r="BH108" s="170">
        <f t="shared" si="17"/>
        <v>0</v>
      </c>
      <c r="BI108" s="170">
        <f t="shared" si="18"/>
        <v>0</v>
      </c>
      <c r="BJ108" s="21" t="s">
        <v>77</v>
      </c>
      <c r="BK108" s="170">
        <f t="shared" si="19"/>
        <v>0</v>
      </c>
      <c r="BL108" s="21" t="s">
        <v>133</v>
      </c>
      <c r="BM108" s="21" t="s">
        <v>314</v>
      </c>
    </row>
    <row r="109" spans="2:65" s="1" customFormat="1" ht="40.5">
      <c r="B109" s="38"/>
      <c r="D109" s="171" t="s">
        <v>160</v>
      </c>
      <c r="F109" s="172" t="s">
        <v>315</v>
      </c>
      <c r="I109" s="173"/>
      <c r="L109" s="38"/>
      <c r="M109" s="174"/>
      <c r="N109" s="39"/>
      <c r="O109" s="39"/>
      <c r="P109" s="39"/>
      <c r="Q109" s="39"/>
      <c r="R109" s="39"/>
      <c r="S109" s="39"/>
      <c r="T109" s="67"/>
      <c r="AT109" s="21" t="s">
        <v>160</v>
      </c>
      <c r="AU109" s="21" t="s">
        <v>79</v>
      </c>
    </row>
    <row r="110" spans="2:65" s="1" customFormat="1" ht="16.5" customHeight="1">
      <c r="B110" s="157"/>
      <c r="C110" s="196" t="s">
        <v>123</v>
      </c>
      <c r="D110" s="196" t="s">
        <v>156</v>
      </c>
      <c r="E110" s="197" t="s">
        <v>118</v>
      </c>
      <c r="F110" s="198" t="s">
        <v>316</v>
      </c>
      <c r="G110" s="199" t="s">
        <v>120</v>
      </c>
      <c r="H110" s="200">
        <v>1</v>
      </c>
      <c r="I110" s="201"/>
      <c r="J110" s="202">
        <f>ROUND(I110*H110,2)</f>
        <v>0</v>
      </c>
      <c r="K110" s="198" t="s">
        <v>5</v>
      </c>
      <c r="L110" s="38"/>
      <c r="M110" s="203" t="s">
        <v>5</v>
      </c>
      <c r="N110" s="204" t="s">
        <v>40</v>
      </c>
      <c r="O110" s="39"/>
      <c r="P110" s="168">
        <f>O110*H110</f>
        <v>0</v>
      </c>
      <c r="Q110" s="168">
        <v>0</v>
      </c>
      <c r="R110" s="168">
        <f>Q110*H110</f>
        <v>0</v>
      </c>
      <c r="S110" s="168">
        <v>0</v>
      </c>
      <c r="T110" s="169">
        <f>S110*H110</f>
        <v>0</v>
      </c>
      <c r="AR110" s="21" t="s">
        <v>133</v>
      </c>
      <c r="AT110" s="21" t="s">
        <v>156</v>
      </c>
      <c r="AU110" s="21" t="s">
        <v>79</v>
      </c>
      <c r="AY110" s="21" t="s">
        <v>122</v>
      </c>
      <c r="BE110" s="170">
        <f>IF(N110="základní",J110,0)</f>
        <v>0</v>
      </c>
      <c r="BF110" s="170">
        <f>IF(N110="snížená",J110,0)</f>
        <v>0</v>
      </c>
      <c r="BG110" s="170">
        <f>IF(N110="zákl. přenesená",J110,0)</f>
        <v>0</v>
      </c>
      <c r="BH110" s="170">
        <f>IF(N110="sníž. přenesená",J110,0)</f>
        <v>0</v>
      </c>
      <c r="BI110" s="170">
        <f>IF(N110="nulová",J110,0)</f>
        <v>0</v>
      </c>
      <c r="BJ110" s="21" t="s">
        <v>77</v>
      </c>
      <c r="BK110" s="170">
        <f>ROUND(I110*H110,2)</f>
        <v>0</v>
      </c>
      <c r="BL110" s="21" t="s">
        <v>133</v>
      </c>
      <c r="BM110" s="21" t="s">
        <v>317</v>
      </c>
    </row>
    <row r="111" spans="2:65" s="11" customFormat="1" ht="29.85" customHeight="1">
      <c r="B111" s="183"/>
      <c r="D111" s="184" t="s">
        <v>68</v>
      </c>
      <c r="E111" s="194" t="s">
        <v>318</v>
      </c>
      <c r="F111" s="194" t="s">
        <v>319</v>
      </c>
      <c r="I111" s="186"/>
      <c r="J111" s="195">
        <f>BK111</f>
        <v>0</v>
      </c>
      <c r="L111" s="183"/>
      <c r="M111" s="188"/>
      <c r="N111" s="189"/>
      <c r="O111" s="189"/>
      <c r="P111" s="190">
        <f>SUM(P112:P114)</f>
        <v>0</v>
      </c>
      <c r="Q111" s="189"/>
      <c r="R111" s="190">
        <f>SUM(R112:R114)</f>
        <v>0</v>
      </c>
      <c r="S111" s="189"/>
      <c r="T111" s="191">
        <f>SUM(T112:T114)</f>
        <v>0</v>
      </c>
      <c r="AR111" s="184" t="s">
        <v>79</v>
      </c>
      <c r="AT111" s="192" t="s">
        <v>68</v>
      </c>
      <c r="AU111" s="192" t="s">
        <v>77</v>
      </c>
      <c r="AY111" s="184" t="s">
        <v>122</v>
      </c>
      <c r="BK111" s="193">
        <f>SUM(BK112:BK114)</f>
        <v>0</v>
      </c>
    </row>
    <row r="112" spans="2:65" s="1" customFormat="1" ht="16.5" customHeight="1">
      <c r="B112" s="157"/>
      <c r="C112" s="196" t="s">
        <v>209</v>
      </c>
      <c r="D112" s="196" t="s">
        <v>156</v>
      </c>
      <c r="E112" s="197" t="s">
        <v>320</v>
      </c>
      <c r="F112" s="198" t="s">
        <v>321</v>
      </c>
      <c r="G112" s="199" t="s">
        <v>130</v>
      </c>
      <c r="H112" s="200">
        <v>1</v>
      </c>
      <c r="I112" s="201"/>
      <c r="J112" s="202">
        <f>ROUND(I112*H112,2)</f>
        <v>0</v>
      </c>
      <c r="K112" s="198" t="s">
        <v>131</v>
      </c>
      <c r="L112" s="38"/>
      <c r="M112" s="203" t="s">
        <v>5</v>
      </c>
      <c r="N112" s="204" t="s">
        <v>40</v>
      </c>
      <c r="O112" s="39"/>
      <c r="P112" s="168">
        <f>O112*H112</f>
        <v>0</v>
      </c>
      <c r="Q112" s="168">
        <v>0</v>
      </c>
      <c r="R112" s="168">
        <f>Q112*H112</f>
        <v>0</v>
      </c>
      <c r="S112" s="168">
        <v>0</v>
      </c>
      <c r="T112" s="169">
        <f>S112*H112</f>
        <v>0</v>
      </c>
      <c r="AR112" s="21" t="s">
        <v>133</v>
      </c>
      <c r="AT112" s="21" t="s">
        <v>156</v>
      </c>
      <c r="AU112" s="21" t="s">
        <v>79</v>
      </c>
      <c r="AY112" s="21" t="s">
        <v>122</v>
      </c>
      <c r="BE112" s="170">
        <f>IF(N112="základní",J112,0)</f>
        <v>0</v>
      </c>
      <c r="BF112" s="170">
        <f>IF(N112="snížená",J112,0)</f>
        <v>0</v>
      </c>
      <c r="BG112" s="170">
        <f>IF(N112="zákl. přenesená",J112,0)</f>
        <v>0</v>
      </c>
      <c r="BH112" s="170">
        <f>IF(N112="sníž. přenesená",J112,0)</f>
        <v>0</v>
      </c>
      <c r="BI112" s="170">
        <f>IF(N112="nulová",J112,0)</f>
        <v>0</v>
      </c>
      <c r="BJ112" s="21" t="s">
        <v>77</v>
      </c>
      <c r="BK112" s="170">
        <f>ROUND(I112*H112,2)</f>
        <v>0</v>
      </c>
      <c r="BL112" s="21" t="s">
        <v>133</v>
      </c>
      <c r="BM112" s="21" t="s">
        <v>322</v>
      </c>
    </row>
    <row r="113" spans="2:65" s="1" customFormat="1" ht="16.5" customHeight="1">
      <c r="B113" s="157"/>
      <c r="C113" s="196" t="s">
        <v>179</v>
      </c>
      <c r="D113" s="196" t="s">
        <v>156</v>
      </c>
      <c r="E113" s="197" t="s">
        <v>323</v>
      </c>
      <c r="F113" s="198" t="s">
        <v>324</v>
      </c>
      <c r="G113" s="199" t="s">
        <v>130</v>
      </c>
      <c r="H113" s="200">
        <v>1</v>
      </c>
      <c r="I113" s="201"/>
      <c r="J113" s="202">
        <f>ROUND(I113*H113,2)</f>
        <v>0</v>
      </c>
      <c r="K113" s="198" t="s">
        <v>131</v>
      </c>
      <c r="L113" s="38"/>
      <c r="M113" s="203" t="s">
        <v>5</v>
      </c>
      <c r="N113" s="204" t="s">
        <v>40</v>
      </c>
      <c r="O113" s="39"/>
      <c r="P113" s="168">
        <f>O113*H113</f>
        <v>0</v>
      </c>
      <c r="Q113" s="168">
        <v>0</v>
      </c>
      <c r="R113" s="168">
        <f>Q113*H113</f>
        <v>0</v>
      </c>
      <c r="S113" s="168">
        <v>0</v>
      </c>
      <c r="T113" s="169">
        <f>S113*H113</f>
        <v>0</v>
      </c>
      <c r="AR113" s="21" t="s">
        <v>133</v>
      </c>
      <c r="AT113" s="21" t="s">
        <v>156</v>
      </c>
      <c r="AU113" s="21" t="s">
        <v>79</v>
      </c>
      <c r="AY113" s="21" t="s">
        <v>122</v>
      </c>
      <c r="BE113" s="170">
        <f>IF(N113="základní",J113,0)</f>
        <v>0</v>
      </c>
      <c r="BF113" s="170">
        <f>IF(N113="snížená",J113,0)</f>
        <v>0</v>
      </c>
      <c r="BG113" s="170">
        <f>IF(N113="zákl. přenesená",J113,0)</f>
        <v>0</v>
      </c>
      <c r="BH113" s="170">
        <f>IF(N113="sníž. přenesená",J113,0)</f>
        <v>0</v>
      </c>
      <c r="BI113" s="170">
        <f>IF(N113="nulová",J113,0)</f>
        <v>0</v>
      </c>
      <c r="BJ113" s="21" t="s">
        <v>77</v>
      </c>
      <c r="BK113" s="170">
        <f>ROUND(I113*H113,2)</f>
        <v>0</v>
      </c>
      <c r="BL113" s="21" t="s">
        <v>133</v>
      </c>
      <c r="BM113" s="21" t="s">
        <v>325</v>
      </c>
    </row>
    <row r="114" spans="2:65" s="1" customFormat="1" ht="16.5" customHeight="1">
      <c r="B114" s="157"/>
      <c r="C114" s="196" t="s">
        <v>193</v>
      </c>
      <c r="D114" s="196" t="s">
        <v>156</v>
      </c>
      <c r="E114" s="197" t="s">
        <v>326</v>
      </c>
      <c r="F114" s="198" t="s">
        <v>327</v>
      </c>
      <c r="G114" s="199" t="s">
        <v>120</v>
      </c>
      <c r="H114" s="200">
        <v>1</v>
      </c>
      <c r="I114" s="201"/>
      <c r="J114" s="202">
        <f>ROUND(I114*H114,2)</f>
        <v>0</v>
      </c>
      <c r="K114" s="198" t="s">
        <v>5</v>
      </c>
      <c r="L114" s="38"/>
      <c r="M114" s="203" t="s">
        <v>5</v>
      </c>
      <c r="N114" s="205" t="s">
        <v>40</v>
      </c>
      <c r="O114" s="206"/>
      <c r="P114" s="207">
        <f>O114*H114</f>
        <v>0</v>
      </c>
      <c r="Q114" s="207">
        <v>0</v>
      </c>
      <c r="R114" s="207">
        <f>Q114*H114</f>
        <v>0</v>
      </c>
      <c r="S114" s="207">
        <v>0</v>
      </c>
      <c r="T114" s="208">
        <f>S114*H114</f>
        <v>0</v>
      </c>
      <c r="AR114" s="21" t="s">
        <v>133</v>
      </c>
      <c r="AT114" s="21" t="s">
        <v>156</v>
      </c>
      <c r="AU114" s="21" t="s">
        <v>79</v>
      </c>
      <c r="AY114" s="21" t="s">
        <v>122</v>
      </c>
      <c r="BE114" s="170">
        <f>IF(N114="základní",J114,0)</f>
        <v>0</v>
      </c>
      <c r="BF114" s="170">
        <f>IF(N114="snížená",J114,0)</f>
        <v>0</v>
      </c>
      <c r="BG114" s="170">
        <f>IF(N114="zákl. přenesená",J114,0)</f>
        <v>0</v>
      </c>
      <c r="BH114" s="170">
        <f>IF(N114="sníž. přenesená",J114,0)</f>
        <v>0</v>
      </c>
      <c r="BI114" s="170">
        <f>IF(N114="nulová",J114,0)</f>
        <v>0</v>
      </c>
      <c r="BJ114" s="21" t="s">
        <v>77</v>
      </c>
      <c r="BK114" s="170">
        <f>ROUND(I114*H114,2)</f>
        <v>0</v>
      </c>
      <c r="BL114" s="21" t="s">
        <v>133</v>
      </c>
      <c r="BM114" s="21" t="s">
        <v>328</v>
      </c>
    </row>
    <row r="115" spans="2:65" s="1" customFormat="1" ht="6.95" customHeight="1">
      <c r="B115" s="53"/>
      <c r="C115" s="54"/>
      <c r="D115" s="54"/>
      <c r="E115" s="54"/>
      <c r="F115" s="54"/>
      <c r="G115" s="54"/>
      <c r="H115" s="54"/>
      <c r="I115" s="124"/>
      <c r="J115" s="54"/>
      <c r="K115" s="54"/>
      <c r="L115" s="38"/>
    </row>
  </sheetData>
  <autoFilter ref="C81:K114"/>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tabSelected="1" zoomScaleNormal="100" workbookViewId="0"/>
  </sheetViews>
  <sheetFormatPr defaultRowHeight="13.5"/>
  <cols>
    <col min="1" max="1" width="8.33203125" style="209" customWidth="1"/>
    <col min="2" max="2" width="1.6640625" style="209" customWidth="1"/>
    <col min="3" max="4" width="5" style="209" customWidth="1"/>
    <col min="5" max="5" width="11.6640625" style="209" customWidth="1"/>
    <col min="6" max="6" width="9.1640625" style="209" customWidth="1"/>
    <col min="7" max="7" width="5" style="209" customWidth="1"/>
    <col min="8" max="8" width="77.83203125" style="209" customWidth="1"/>
    <col min="9" max="10" width="20" style="209" customWidth="1"/>
    <col min="11" max="11" width="1.6640625" style="209" customWidth="1"/>
  </cols>
  <sheetData>
    <row r="1" spans="2:11" ht="37.5" customHeight="1"/>
    <row r="2" spans="2:11" ht="7.5" customHeight="1">
      <c r="B2" s="210"/>
      <c r="C2" s="211"/>
      <c r="D2" s="211"/>
      <c r="E2" s="211"/>
      <c r="F2" s="211"/>
      <c r="G2" s="211"/>
      <c r="H2" s="211"/>
      <c r="I2" s="211"/>
      <c r="J2" s="211"/>
      <c r="K2" s="212"/>
    </row>
    <row r="3" spans="2:11" s="12" customFormat="1" ht="45" customHeight="1">
      <c r="B3" s="213"/>
      <c r="C3" s="336" t="s">
        <v>329</v>
      </c>
      <c r="D3" s="336"/>
      <c r="E3" s="336"/>
      <c r="F3" s="336"/>
      <c r="G3" s="336"/>
      <c r="H3" s="336"/>
      <c r="I3" s="336"/>
      <c r="J3" s="336"/>
      <c r="K3" s="214"/>
    </row>
    <row r="4" spans="2:11" ht="25.5" customHeight="1">
      <c r="B4" s="215"/>
      <c r="C4" s="340" t="s">
        <v>330</v>
      </c>
      <c r="D4" s="340"/>
      <c r="E4" s="340"/>
      <c r="F4" s="340"/>
      <c r="G4" s="340"/>
      <c r="H4" s="340"/>
      <c r="I4" s="340"/>
      <c r="J4" s="340"/>
      <c r="K4" s="216"/>
    </row>
    <row r="5" spans="2:11" ht="5.25" customHeight="1">
      <c r="B5" s="215"/>
      <c r="C5" s="217"/>
      <c r="D5" s="217"/>
      <c r="E5" s="217"/>
      <c r="F5" s="217"/>
      <c r="G5" s="217"/>
      <c r="H5" s="217"/>
      <c r="I5" s="217"/>
      <c r="J5" s="217"/>
      <c r="K5" s="216"/>
    </row>
    <row r="6" spans="2:11" ht="15" customHeight="1">
      <c r="B6" s="215"/>
      <c r="C6" s="339" t="s">
        <v>331</v>
      </c>
      <c r="D6" s="339"/>
      <c r="E6" s="339"/>
      <c r="F6" s="339"/>
      <c r="G6" s="339"/>
      <c r="H6" s="339"/>
      <c r="I6" s="339"/>
      <c r="J6" s="339"/>
      <c r="K6" s="216"/>
    </row>
    <row r="7" spans="2:11" ht="15" customHeight="1">
      <c r="B7" s="219"/>
      <c r="C7" s="339" t="s">
        <v>332</v>
      </c>
      <c r="D7" s="339"/>
      <c r="E7" s="339"/>
      <c r="F7" s="339"/>
      <c r="G7" s="339"/>
      <c r="H7" s="339"/>
      <c r="I7" s="339"/>
      <c r="J7" s="339"/>
      <c r="K7" s="216"/>
    </row>
    <row r="8" spans="2:11" ht="12.75" customHeight="1">
      <c r="B8" s="219"/>
      <c r="C8" s="218"/>
      <c r="D8" s="218"/>
      <c r="E8" s="218"/>
      <c r="F8" s="218"/>
      <c r="G8" s="218"/>
      <c r="H8" s="218"/>
      <c r="I8" s="218"/>
      <c r="J8" s="218"/>
      <c r="K8" s="216"/>
    </row>
    <row r="9" spans="2:11" ht="15" customHeight="1">
      <c r="B9" s="219"/>
      <c r="C9" s="339" t="s">
        <v>333</v>
      </c>
      <c r="D9" s="339"/>
      <c r="E9" s="339"/>
      <c r="F9" s="339"/>
      <c r="G9" s="339"/>
      <c r="H9" s="339"/>
      <c r="I9" s="339"/>
      <c r="J9" s="339"/>
      <c r="K9" s="216"/>
    </row>
    <row r="10" spans="2:11" ht="15" customHeight="1">
      <c r="B10" s="219"/>
      <c r="C10" s="218"/>
      <c r="D10" s="339" t="s">
        <v>334</v>
      </c>
      <c r="E10" s="339"/>
      <c r="F10" s="339"/>
      <c r="G10" s="339"/>
      <c r="H10" s="339"/>
      <c r="I10" s="339"/>
      <c r="J10" s="339"/>
      <c r="K10" s="216"/>
    </row>
    <row r="11" spans="2:11" ht="15" customHeight="1">
      <c r="B11" s="219"/>
      <c r="C11" s="220"/>
      <c r="D11" s="339" t="s">
        <v>335</v>
      </c>
      <c r="E11" s="339"/>
      <c r="F11" s="339"/>
      <c r="G11" s="339"/>
      <c r="H11" s="339"/>
      <c r="I11" s="339"/>
      <c r="J11" s="339"/>
      <c r="K11" s="216"/>
    </row>
    <row r="12" spans="2:11" ht="12.75" customHeight="1">
      <c r="B12" s="219"/>
      <c r="C12" s="220"/>
      <c r="D12" s="220"/>
      <c r="E12" s="220"/>
      <c r="F12" s="220"/>
      <c r="G12" s="220"/>
      <c r="H12" s="220"/>
      <c r="I12" s="220"/>
      <c r="J12" s="220"/>
      <c r="K12" s="216"/>
    </row>
    <row r="13" spans="2:11" ht="15" customHeight="1">
      <c r="B13" s="219"/>
      <c r="C13" s="220"/>
      <c r="D13" s="339" t="s">
        <v>336</v>
      </c>
      <c r="E13" s="339"/>
      <c r="F13" s="339"/>
      <c r="G13" s="339"/>
      <c r="H13" s="339"/>
      <c r="I13" s="339"/>
      <c r="J13" s="339"/>
      <c r="K13" s="216"/>
    </row>
    <row r="14" spans="2:11" ht="15" customHeight="1">
      <c r="B14" s="219"/>
      <c r="C14" s="220"/>
      <c r="D14" s="339" t="s">
        <v>337</v>
      </c>
      <c r="E14" s="339"/>
      <c r="F14" s="339"/>
      <c r="G14" s="339"/>
      <c r="H14" s="339"/>
      <c r="I14" s="339"/>
      <c r="J14" s="339"/>
      <c r="K14" s="216"/>
    </row>
    <row r="15" spans="2:11" ht="15" customHeight="1">
      <c r="B15" s="219"/>
      <c r="C15" s="220"/>
      <c r="D15" s="339" t="s">
        <v>338</v>
      </c>
      <c r="E15" s="339"/>
      <c r="F15" s="339"/>
      <c r="G15" s="339"/>
      <c r="H15" s="339"/>
      <c r="I15" s="339"/>
      <c r="J15" s="339"/>
      <c r="K15" s="216"/>
    </row>
    <row r="16" spans="2:11" ht="15" customHeight="1">
      <c r="B16" s="219"/>
      <c r="C16" s="220"/>
      <c r="D16" s="220"/>
      <c r="E16" s="221" t="s">
        <v>76</v>
      </c>
      <c r="F16" s="339" t="s">
        <v>339</v>
      </c>
      <c r="G16" s="339"/>
      <c r="H16" s="339"/>
      <c r="I16" s="339"/>
      <c r="J16" s="339"/>
      <c r="K16" s="216"/>
    </row>
    <row r="17" spans="2:11" ht="15" customHeight="1">
      <c r="B17" s="219"/>
      <c r="C17" s="220"/>
      <c r="D17" s="220"/>
      <c r="E17" s="221" t="s">
        <v>340</v>
      </c>
      <c r="F17" s="339" t="s">
        <v>341</v>
      </c>
      <c r="G17" s="339"/>
      <c r="H17" s="339"/>
      <c r="I17" s="339"/>
      <c r="J17" s="339"/>
      <c r="K17" s="216"/>
    </row>
    <row r="18" spans="2:11" ht="15" customHeight="1">
      <c r="B18" s="219"/>
      <c r="C18" s="220"/>
      <c r="D18" s="220"/>
      <c r="E18" s="221" t="s">
        <v>342</v>
      </c>
      <c r="F18" s="339" t="s">
        <v>343</v>
      </c>
      <c r="G18" s="339"/>
      <c r="H18" s="339"/>
      <c r="I18" s="339"/>
      <c r="J18" s="339"/>
      <c r="K18" s="216"/>
    </row>
    <row r="19" spans="2:11" ht="15" customHeight="1">
      <c r="B19" s="219"/>
      <c r="C19" s="220"/>
      <c r="D19" s="220"/>
      <c r="E19" s="221" t="s">
        <v>344</v>
      </c>
      <c r="F19" s="339" t="s">
        <v>345</v>
      </c>
      <c r="G19" s="339"/>
      <c r="H19" s="339"/>
      <c r="I19" s="339"/>
      <c r="J19" s="339"/>
      <c r="K19" s="216"/>
    </row>
    <row r="20" spans="2:11" ht="15" customHeight="1">
      <c r="B20" s="219"/>
      <c r="C20" s="220"/>
      <c r="D20" s="220"/>
      <c r="E20" s="221" t="s">
        <v>346</v>
      </c>
      <c r="F20" s="339" t="s">
        <v>347</v>
      </c>
      <c r="G20" s="339"/>
      <c r="H20" s="339"/>
      <c r="I20" s="339"/>
      <c r="J20" s="339"/>
      <c r="K20" s="216"/>
    </row>
    <row r="21" spans="2:11" ht="15" customHeight="1">
      <c r="B21" s="219"/>
      <c r="C21" s="220"/>
      <c r="D21" s="220"/>
      <c r="E21" s="221" t="s">
        <v>348</v>
      </c>
      <c r="F21" s="339" t="s">
        <v>349</v>
      </c>
      <c r="G21" s="339"/>
      <c r="H21" s="339"/>
      <c r="I21" s="339"/>
      <c r="J21" s="339"/>
      <c r="K21" s="216"/>
    </row>
    <row r="22" spans="2:11" ht="12.75" customHeight="1">
      <c r="B22" s="219"/>
      <c r="C22" s="220"/>
      <c r="D22" s="220"/>
      <c r="E22" s="220"/>
      <c r="F22" s="220"/>
      <c r="G22" s="220"/>
      <c r="H22" s="220"/>
      <c r="I22" s="220"/>
      <c r="J22" s="220"/>
      <c r="K22" s="216"/>
    </row>
    <row r="23" spans="2:11" ht="15" customHeight="1">
      <c r="B23" s="219"/>
      <c r="C23" s="339" t="s">
        <v>350</v>
      </c>
      <c r="D23" s="339"/>
      <c r="E23" s="339"/>
      <c r="F23" s="339"/>
      <c r="G23" s="339"/>
      <c r="H23" s="339"/>
      <c r="I23" s="339"/>
      <c r="J23" s="339"/>
      <c r="K23" s="216"/>
    </row>
    <row r="24" spans="2:11" ht="15" customHeight="1">
      <c r="B24" s="219"/>
      <c r="C24" s="339" t="s">
        <v>351</v>
      </c>
      <c r="D24" s="339"/>
      <c r="E24" s="339"/>
      <c r="F24" s="339"/>
      <c r="G24" s="339"/>
      <c r="H24" s="339"/>
      <c r="I24" s="339"/>
      <c r="J24" s="339"/>
      <c r="K24" s="216"/>
    </row>
    <row r="25" spans="2:11" ht="15" customHeight="1">
      <c r="B25" s="219"/>
      <c r="C25" s="218"/>
      <c r="D25" s="339" t="s">
        <v>352</v>
      </c>
      <c r="E25" s="339"/>
      <c r="F25" s="339"/>
      <c r="G25" s="339"/>
      <c r="H25" s="339"/>
      <c r="I25" s="339"/>
      <c r="J25" s="339"/>
      <c r="K25" s="216"/>
    </row>
    <row r="26" spans="2:11" ht="15" customHeight="1">
      <c r="B26" s="219"/>
      <c r="C26" s="220"/>
      <c r="D26" s="339" t="s">
        <v>353</v>
      </c>
      <c r="E26" s="339"/>
      <c r="F26" s="339"/>
      <c r="G26" s="339"/>
      <c r="H26" s="339"/>
      <c r="I26" s="339"/>
      <c r="J26" s="339"/>
      <c r="K26" s="216"/>
    </row>
    <row r="27" spans="2:11" ht="12.75" customHeight="1">
      <c r="B27" s="219"/>
      <c r="C27" s="220"/>
      <c r="D27" s="220"/>
      <c r="E27" s="220"/>
      <c r="F27" s="220"/>
      <c r="G27" s="220"/>
      <c r="H27" s="220"/>
      <c r="I27" s="220"/>
      <c r="J27" s="220"/>
      <c r="K27" s="216"/>
    </row>
    <row r="28" spans="2:11" ht="15" customHeight="1">
      <c r="B28" s="219"/>
      <c r="C28" s="220"/>
      <c r="D28" s="339" t="s">
        <v>354</v>
      </c>
      <c r="E28" s="339"/>
      <c r="F28" s="339"/>
      <c r="G28" s="339"/>
      <c r="H28" s="339"/>
      <c r="I28" s="339"/>
      <c r="J28" s="339"/>
      <c r="K28" s="216"/>
    </row>
    <row r="29" spans="2:11" ht="15" customHeight="1">
      <c r="B29" s="219"/>
      <c r="C29" s="220"/>
      <c r="D29" s="339" t="s">
        <v>355</v>
      </c>
      <c r="E29" s="339"/>
      <c r="F29" s="339"/>
      <c r="G29" s="339"/>
      <c r="H29" s="339"/>
      <c r="I29" s="339"/>
      <c r="J29" s="339"/>
      <c r="K29" s="216"/>
    </row>
    <row r="30" spans="2:11" ht="12.75" customHeight="1">
      <c r="B30" s="219"/>
      <c r="C30" s="220"/>
      <c r="D30" s="220"/>
      <c r="E30" s="220"/>
      <c r="F30" s="220"/>
      <c r="G30" s="220"/>
      <c r="H30" s="220"/>
      <c r="I30" s="220"/>
      <c r="J30" s="220"/>
      <c r="K30" s="216"/>
    </row>
    <row r="31" spans="2:11" ht="15" customHeight="1">
      <c r="B31" s="219"/>
      <c r="C31" s="220"/>
      <c r="D31" s="339" t="s">
        <v>356</v>
      </c>
      <c r="E31" s="339"/>
      <c r="F31" s="339"/>
      <c r="G31" s="339"/>
      <c r="H31" s="339"/>
      <c r="I31" s="339"/>
      <c r="J31" s="339"/>
      <c r="K31" s="216"/>
    </row>
    <row r="32" spans="2:11" ht="15" customHeight="1">
      <c r="B32" s="219"/>
      <c r="C32" s="220"/>
      <c r="D32" s="339" t="s">
        <v>357</v>
      </c>
      <c r="E32" s="339"/>
      <c r="F32" s="339"/>
      <c r="G32" s="339"/>
      <c r="H32" s="339"/>
      <c r="I32" s="339"/>
      <c r="J32" s="339"/>
      <c r="K32" s="216"/>
    </row>
    <row r="33" spans="2:11" ht="15" customHeight="1">
      <c r="B33" s="219"/>
      <c r="C33" s="220"/>
      <c r="D33" s="339" t="s">
        <v>358</v>
      </c>
      <c r="E33" s="339"/>
      <c r="F33" s="339"/>
      <c r="G33" s="339"/>
      <c r="H33" s="339"/>
      <c r="I33" s="339"/>
      <c r="J33" s="339"/>
      <c r="K33" s="216"/>
    </row>
    <row r="34" spans="2:11" ht="15" customHeight="1">
      <c r="B34" s="219"/>
      <c r="C34" s="220"/>
      <c r="D34" s="218"/>
      <c r="E34" s="222" t="s">
        <v>104</v>
      </c>
      <c r="F34" s="218"/>
      <c r="G34" s="339" t="s">
        <v>359</v>
      </c>
      <c r="H34" s="339"/>
      <c r="I34" s="339"/>
      <c r="J34" s="339"/>
      <c r="K34" s="216"/>
    </row>
    <row r="35" spans="2:11" ht="30.75" customHeight="1">
      <c r="B35" s="219"/>
      <c r="C35" s="220"/>
      <c r="D35" s="218"/>
      <c r="E35" s="222" t="s">
        <v>360</v>
      </c>
      <c r="F35" s="218"/>
      <c r="G35" s="339" t="s">
        <v>361</v>
      </c>
      <c r="H35" s="339"/>
      <c r="I35" s="339"/>
      <c r="J35" s="339"/>
      <c r="K35" s="216"/>
    </row>
    <row r="36" spans="2:11" ht="15" customHeight="1">
      <c r="B36" s="219"/>
      <c r="C36" s="220"/>
      <c r="D36" s="218"/>
      <c r="E36" s="222" t="s">
        <v>50</v>
      </c>
      <c r="F36" s="218"/>
      <c r="G36" s="339" t="s">
        <v>362</v>
      </c>
      <c r="H36" s="339"/>
      <c r="I36" s="339"/>
      <c r="J36" s="339"/>
      <c r="K36" s="216"/>
    </row>
    <row r="37" spans="2:11" ht="15" customHeight="1">
      <c r="B37" s="219"/>
      <c r="C37" s="220"/>
      <c r="D37" s="218"/>
      <c r="E37" s="222" t="s">
        <v>105</v>
      </c>
      <c r="F37" s="218"/>
      <c r="G37" s="339" t="s">
        <v>363</v>
      </c>
      <c r="H37" s="339"/>
      <c r="I37" s="339"/>
      <c r="J37" s="339"/>
      <c r="K37" s="216"/>
    </row>
    <row r="38" spans="2:11" ht="15" customHeight="1">
      <c r="B38" s="219"/>
      <c r="C38" s="220"/>
      <c r="D38" s="218"/>
      <c r="E38" s="222" t="s">
        <v>106</v>
      </c>
      <c r="F38" s="218"/>
      <c r="G38" s="339" t="s">
        <v>364</v>
      </c>
      <c r="H38" s="339"/>
      <c r="I38" s="339"/>
      <c r="J38" s="339"/>
      <c r="K38" s="216"/>
    </row>
    <row r="39" spans="2:11" ht="15" customHeight="1">
      <c r="B39" s="219"/>
      <c r="C39" s="220"/>
      <c r="D39" s="218"/>
      <c r="E39" s="222" t="s">
        <v>107</v>
      </c>
      <c r="F39" s="218"/>
      <c r="G39" s="339" t="s">
        <v>365</v>
      </c>
      <c r="H39" s="339"/>
      <c r="I39" s="339"/>
      <c r="J39" s="339"/>
      <c r="K39" s="216"/>
    </row>
    <row r="40" spans="2:11" ht="15" customHeight="1">
      <c r="B40" s="219"/>
      <c r="C40" s="220"/>
      <c r="D40" s="218"/>
      <c r="E40" s="222" t="s">
        <v>366</v>
      </c>
      <c r="F40" s="218"/>
      <c r="G40" s="339" t="s">
        <v>367</v>
      </c>
      <c r="H40" s="339"/>
      <c r="I40" s="339"/>
      <c r="J40" s="339"/>
      <c r="K40" s="216"/>
    </row>
    <row r="41" spans="2:11" ht="15" customHeight="1">
      <c r="B41" s="219"/>
      <c r="C41" s="220"/>
      <c r="D41" s="218"/>
      <c r="E41" s="222"/>
      <c r="F41" s="218"/>
      <c r="G41" s="339" t="s">
        <v>368</v>
      </c>
      <c r="H41" s="339"/>
      <c r="I41" s="339"/>
      <c r="J41" s="339"/>
      <c r="K41" s="216"/>
    </row>
    <row r="42" spans="2:11" ht="15" customHeight="1">
      <c r="B42" s="219"/>
      <c r="C42" s="220"/>
      <c r="D42" s="218"/>
      <c r="E42" s="222" t="s">
        <v>369</v>
      </c>
      <c r="F42" s="218"/>
      <c r="G42" s="339" t="s">
        <v>370</v>
      </c>
      <c r="H42" s="339"/>
      <c r="I42" s="339"/>
      <c r="J42" s="339"/>
      <c r="K42" s="216"/>
    </row>
    <row r="43" spans="2:11" ht="15" customHeight="1">
      <c r="B43" s="219"/>
      <c r="C43" s="220"/>
      <c r="D43" s="218"/>
      <c r="E43" s="222" t="s">
        <v>109</v>
      </c>
      <c r="F43" s="218"/>
      <c r="G43" s="339" t="s">
        <v>371</v>
      </c>
      <c r="H43" s="339"/>
      <c r="I43" s="339"/>
      <c r="J43" s="339"/>
      <c r="K43" s="216"/>
    </row>
    <row r="44" spans="2:11" ht="12.75" customHeight="1">
      <c r="B44" s="219"/>
      <c r="C44" s="220"/>
      <c r="D44" s="218"/>
      <c r="E44" s="218"/>
      <c r="F44" s="218"/>
      <c r="G44" s="218"/>
      <c r="H44" s="218"/>
      <c r="I44" s="218"/>
      <c r="J44" s="218"/>
      <c r="K44" s="216"/>
    </row>
    <row r="45" spans="2:11" ht="15" customHeight="1">
      <c r="B45" s="219"/>
      <c r="C45" s="220"/>
      <c r="D45" s="339" t="s">
        <v>372</v>
      </c>
      <c r="E45" s="339"/>
      <c r="F45" s="339"/>
      <c r="G45" s="339"/>
      <c r="H45" s="339"/>
      <c r="I45" s="339"/>
      <c r="J45" s="339"/>
      <c r="K45" s="216"/>
    </row>
    <row r="46" spans="2:11" ht="15" customHeight="1">
      <c r="B46" s="219"/>
      <c r="C46" s="220"/>
      <c r="D46" s="220"/>
      <c r="E46" s="339" t="s">
        <v>373</v>
      </c>
      <c r="F46" s="339"/>
      <c r="G46" s="339"/>
      <c r="H46" s="339"/>
      <c r="I46" s="339"/>
      <c r="J46" s="339"/>
      <c r="K46" s="216"/>
    </row>
    <row r="47" spans="2:11" ht="15" customHeight="1">
      <c r="B47" s="219"/>
      <c r="C47" s="220"/>
      <c r="D47" s="220"/>
      <c r="E47" s="339" t="s">
        <v>374</v>
      </c>
      <c r="F47" s="339"/>
      <c r="G47" s="339"/>
      <c r="H47" s="339"/>
      <c r="I47" s="339"/>
      <c r="J47" s="339"/>
      <c r="K47" s="216"/>
    </row>
    <row r="48" spans="2:11" ht="15" customHeight="1">
      <c r="B48" s="219"/>
      <c r="C48" s="220"/>
      <c r="D48" s="220"/>
      <c r="E48" s="339" t="s">
        <v>375</v>
      </c>
      <c r="F48" s="339"/>
      <c r="G48" s="339"/>
      <c r="H48" s="339"/>
      <c r="I48" s="339"/>
      <c r="J48" s="339"/>
      <c r="K48" s="216"/>
    </row>
    <row r="49" spans="2:11" ht="15" customHeight="1">
      <c r="B49" s="219"/>
      <c r="C49" s="220"/>
      <c r="D49" s="339" t="s">
        <v>376</v>
      </c>
      <c r="E49" s="339"/>
      <c r="F49" s="339"/>
      <c r="G49" s="339"/>
      <c r="H49" s="339"/>
      <c r="I49" s="339"/>
      <c r="J49" s="339"/>
      <c r="K49" s="216"/>
    </row>
    <row r="50" spans="2:11" ht="25.5" customHeight="1">
      <c r="B50" s="215"/>
      <c r="C50" s="340" t="s">
        <v>377</v>
      </c>
      <c r="D50" s="340"/>
      <c r="E50" s="340"/>
      <c r="F50" s="340"/>
      <c r="G50" s="340"/>
      <c r="H50" s="340"/>
      <c r="I50" s="340"/>
      <c r="J50" s="340"/>
      <c r="K50" s="216"/>
    </row>
    <row r="51" spans="2:11" ht="5.25" customHeight="1">
      <c r="B51" s="215"/>
      <c r="C51" s="217"/>
      <c r="D51" s="217"/>
      <c r="E51" s="217"/>
      <c r="F51" s="217"/>
      <c r="G51" s="217"/>
      <c r="H51" s="217"/>
      <c r="I51" s="217"/>
      <c r="J51" s="217"/>
      <c r="K51" s="216"/>
    </row>
    <row r="52" spans="2:11" ht="15" customHeight="1">
      <c r="B52" s="215"/>
      <c r="C52" s="339" t="s">
        <v>378</v>
      </c>
      <c r="D52" s="339"/>
      <c r="E52" s="339"/>
      <c r="F52" s="339"/>
      <c r="G52" s="339"/>
      <c r="H52" s="339"/>
      <c r="I52" s="339"/>
      <c r="J52" s="339"/>
      <c r="K52" s="216"/>
    </row>
    <row r="53" spans="2:11" ht="15" customHeight="1">
      <c r="B53" s="215"/>
      <c r="C53" s="339" t="s">
        <v>379</v>
      </c>
      <c r="D53" s="339"/>
      <c r="E53" s="339"/>
      <c r="F53" s="339"/>
      <c r="G53" s="339"/>
      <c r="H53" s="339"/>
      <c r="I53" s="339"/>
      <c r="J53" s="339"/>
      <c r="K53" s="216"/>
    </row>
    <row r="54" spans="2:11" ht="12.75" customHeight="1">
      <c r="B54" s="215"/>
      <c r="C54" s="218"/>
      <c r="D54" s="218"/>
      <c r="E54" s="218"/>
      <c r="F54" s="218"/>
      <c r="G54" s="218"/>
      <c r="H54" s="218"/>
      <c r="I54" s="218"/>
      <c r="J54" s="218"/>
      <c r="K54" s="216"/>
    </row>
    <row r="55" spans="2:11" ht="15" customHeight="1">
      <c r="B55" s="215"/>
      <c r="C55" s="339" t="s">
        <v>380</v>
      </c>
      <c r="D55" s="339"/>
      <c r="E55" s="339"/>
      <c r="F55" s="339"/>
      <c r="G55" s="339"/>
      <c r="H55" s="339"/>
      <c r="I55" s="339"/>
      <c r="J55" s="339"/>
      <c r="K55" s="216"/>
    </row>
    <row r="56" spans="2:11" ht="15" customHeight="1">
      <c r="B56" s="215"/>
      <c r="C56" s="220"/>
      <c r="D56" s="339" t="s">
        <v>381</v>
      </c>
      <c r="E56" s="339"/>
      <c r="F56" s="339"/>
      <c r="G56" s="339"/>
      <c r="H56" s="339"/>
      <c r="I56" s="339"/>
      <c r="J56" s="339"/>
      <c r="K56" s="216"/>
    </row>
    <row r="57" spans="2:11" ht="15" customHeight="1">
      <c r="B57" s="215"/>
      <c r="C57" s="220"/>
      <c r="D57" s="339" t="s">
        <v>382</v>
      </c>
      <c r="E57" s="339"/>
      <c r="F57" s="339"/>
      <c r="G57" s="339"/>
      <c r="H57" s="339"/>
      <c r="I57" s="339"/>
      <c r="J57" s="339"/>
      <c r="K57" s="216"/>
    </row>
    <row r="58" spans="2:11" ht="15" customHeight="1">
      <c r="B58" s="215"/>
      <c r="C58" s="220"/>
      <c r="D58" s="339" t="s">
        <v>383</v>
      </c>
      <c r="E58" s="339"/>
      <c r="F58" s="339"/>
      <c r="G58" s="339"/>
      <c r="H58" s="339"/>
      <c r="I58" s="339"/>
      <c r="J58" s="339"/>
      <c r="K58" s="216"/>
    </row>
    <row r="59" spans="2:11" ht="15" customHeight="1">
      <c r="B59" s="215"/>
      <c r="C59" s="220"/>
      <c r="D59" s="339" t="s">
        <v>384</v>
      </c>
      <c r="E59" s="339"/>
      <c r="F59" s="339"/>
      <c r="G59" s="339"/>
      <c r="H59" s="339"/>
      <c r="I59" s="339"/>
      <c r="J59" s="339"/>
      <c r="K59" s="216"/>
    </row>
    <row r="60" spans="2:11" ht="15" customHeight="1">
      <c r="B60" s="215"/>
      <c r="C60" s="220"/>
      <c r="D60" s="338" t="s">
        <v>385</v>
      </c>
      <c r="E60" s="338"/>
      <c r="F60" s="338"/>
      <c r="G60" s="338"/>
      <c r="H60" s="338"/>
      <c r="I60" s="338"/>
      <c r="J60" s="338"/>
      <c r="K60" s="216"/>
    </row>
    <row r="61" spans="2:11" ht="15" customHeight="1">
      <c r="B61" s="215"/>
      <c r="C61" s="220"/>
      <c r="D61" s="339" t="s">
        <v>386</v>
      </c>
      <c r="E61" s="339"/>
      <c r="F61" s="339"/>
      <c r="G61" s="339"/>
      <c r="H61" s="339"/>
      <c r="I61" s="339"/>
      <c r="J61" s="339"/>
      <c r="K61" s="216"/>
    </row>
    <row r="62" spans="2:11" ht="12.75" customHeight="1">
      <c r="B62" s="215"/>
      <c r="C62" s="220"/>
      <c r="D62" s="220"/>
      <c r="E62" s="223"/>
      <c r="F62" s="220"/>
      <c r="G62" s="220"/>
      <c r="H62" s="220"/>
      <c r="I62" s="220"/>
      <c r="J62" s="220"/>
      <c r="K62" s="216"/>
    </row>
    <row r="63" spans="2:11" ht="15" customHeight="1">
      <c r="B63" s="215"/>
      <c r="C63" s="220"/>
      <c r="D63" s="339" t="s">
        <v>387</v>
      </c>
      <c r="E63" s="339"/>
      <c r="F63" s="339"/>
      <c r="G63" s="339"/>
      <c r="H63" s="339"/>
      <c r="I63" s="339"/>
      <c r="J63" s="339"/>
      <c r="K63" s="216"/>
    </row>
    <row r="64" spans="2:11" ht="15" customHeight="1">
      <c r="B64" s="215"/>
      <c r="C64" s="220"/>
      <c r="D64" s="338" t="s">
        <v>388</v>
      </c>
      <c r="E64" s="338"/>
      <c r="F64" s="338"/>
      <c r="G64" s="338"/>
      <c r="H64" s="338"/>
      <c r="I64" s="338"/>
      <c r="J64" s="338"/>
      <c r="K64" s="216"/>
    </row>
    <row r="65" spans="2:11" ht="15" customHeight="1">
      <c r="B65" s="215"/>
      <c r="C65" s="220"/>
      <c r="D65" s="339" t="s">
        <v>389</v>
      </c>
      <c r="E65" s="339"/>
      <c r="F65" s="339"/>
      <c r="G65" s="339"/>
      <c r="H65" s="339"/>
      <c r="I65" s="339"/>
      <c r="J65" s="339"/>
      <c r="K65" s="216"/>
    </row>
    <row r="66" spans="2:11" ht="15" customHeight="1">
      <c r="B66" s="215"/>
      <c r="C66" s="220"/>
      <c r="D66" s="339" t="s">
        <v>390</v>
      </c>
      <c r="E66" s="339"/>
      <c r="F66" s="339"/>
      <c r="G66" s="339"/>
      <c r="H66" s="339"/>
      <c r="I66" s="339"/>
      <c r="J66" s="339"/>
      <c r="K66" s="216"/>
    </row>
    <row r="67" spans="2:11" ht="15" customHeight="1">
      <c r="B67" s="215"/>
      <c r="C67" s="220"/>
      <c r="D67" s="339" t="s">
        <v>391</v>
      </c>
      <c r="E67" s="339"/>
      <c r="F67" s="339"/>
      <c r="G67" s="339"/>
      <c r="H67" s="339"/>
      <c r="I67" s="339"/>
      <c r="J67" s="339"/>
      <c r="K67" s="216"/>
    </row>
    <row r="68" spans="2:11" ht="15" customHeight="1">
      <c r="B68" s="215"/>
      <c r="C68" s="220"/>
      <c r="D68" s="339" t="s">
        <v>392</v>
      </c>
      <c r="E68" s="339"/>
      <c r="F68" s="339"/>
      <c r="G68" s="339"/>
      <c r="H68" s="339"/>
      <c r="I68" s="339"/>
      <c r="J68" s="339"/>
      <c r="K68" s="216"/>
    </row>
    <row r="69" spans="2:11" ht="12.75" customHeight="1">
      <c r="B69" s="224"/>
      <c r="C69" s="225"/>
      <c r="D69" s="225"/>
      <c r="E69" s="225"/>
      <c r="F69" s="225"/>
      <c r="G69" s="225"/>
      <c r="H69" s="225"/>
      <c r="I69" s="225"/>
      <c r="J69" s="225"/>
      <c r="K69" s="226"/>
    </row>
    <row r="70" spans="2:11" ht="18.75" customHeight="1">
      <c r="B70" s="227"/>
      <c r="C70" s="227"/>
      <c r="D70" s="227"/>
      <c r="E70" s="227"/>
      <c r="F70" s="227"/>
      <c r="G70" s="227"/>
      <c r="H70" s="227"/>
      <c r="I70" s="227"/>
      <c r="J70" s="227"/>
      <c r="K70" s="228"/>
    </row>
    <row r="71" spans="2:11" ht="18.75" customHeight="1">
      <c r="B71" s="228"/>
      <c r="C71" s="228"/>
      <c r="D71" s="228"/>
      <c r="E71" s="228"/>
      <c r="F71" s="228"/>
      <c r="G71" s="228"/>
      <c r="H71" s="228"/>
      <c r="I71" s="228"/>
      <c r="J71" s="228"/>
      <c r="K71" s="228"/>
    </row>
    <row r="72" spans="2:11" ht="7.5" customHeight="1">
      <c r="B72" s="229"/>
      <c r="C72" s="230"/>
      <c r="D72" s="230"/>
      <c r="E72" s="230"/>
      <c r="F72" s="230"/>
      <c r="G72" s="230"/>
      <c r="H72" s="230"/>
      <c r="I72" s="230"/>
      <c r="J72" s="230"/>
      <c r="K72" s="231"/>
    </row>
    <row r="73" spans="2:11" ht="45" customHeight="1">
      <c r="B73" s="232"/>
      <c r="C73" s="337" t="s">
        <v>87</v>
      </c>
      <c r="D73" s="337"/>
      <c r="E73" s="337"/>
      <c r="F73" s="337"/>
      <c r="G73" s="337"/>
      <c r="H73" s="337"/>
      <c r="I73" s="337"/>
      <c r="J73" s="337"/>
      <c r="K73" s="233"/>
    </row>
    <row r="74" spans="2:11" ht="17.25" customHeight="1">
      <c r="B74" s="232"/>
      <c r="C74" s="234" t="s">
        <v>393</v>
      </c>
      <c r="D74" s="234"/>
      <c r="E74" s="234"/>
      <c r="F74" s="234" t="s">
        <v>394</v>
      </c>
      <c r="G74" s="235"/>
      <c r="H74" s="234" t="s">
        <v>105</v>
      </c>
      <c r="I74" s="234" t="s">
        <v>54</v>
      </c>
      <c r="J74" s="234" t="s">
        <v>395</v>
      </c>
      <c r="K74" s="233"/>
    </row>
    <row r="75" spans="2:11" ht="17.25" customHeight="1">
      <c r="B75" s="232"/>
      <c r="C75" s="236" t="s">
        <v>396</v>
      </c>
      <c r="D75" s="236"/>
      <c r="E75" s="236"/>
      <c r="F75" s="237" t="s">
        <v>397</v>
      </c>
      <c r="G75" s="238"/>
      <c r="H75" s="236"/>
      <c r="I75" s="236"/>
      <c r="J75" s="236" t="s">
        <v>398</v>
      </c>
      <c r="K75" s="233"/>
    </row>
    <row r="76" spans="2:11" ht="5.25" customHeight="1">
      <c r="B76" s="232"/>
      <c r="C76" s="239"/>
      <c r="D76" s="239"/>
      <c r="E76" s="239"/>
      <c r="F76" s="239"/>
      <c r="G76" s="240"/>
      <c r="H76" s="239"/>
      <c r="I76" s="239"/>
      <c r="J76" s="239"/>
      <c r="K76" s="233"/>
    </row>
    <row r="77" spans="2:11" ht="15" customHeight="1">
      <c r="B77" s="232"/>
      <c r="C77" s="222" t="s">
        <v>50</v>
      </c>
      <c r="D77" s="239"/>
      <c r="E77" s="239"/>
      <c r="F77" s="241" t="s">
        <v>399</v>
      </c>
      <c r="G77" s="240"/>
      <c r="H77" s="222" t="s">
        <v>400</v>
      </c>
      <c r="I77" s="222" t="s">
        <v>401</v>
      </c>
      <c r="J77" s="222">
        <v>20</v>
      </c>
      <c r="K77" s="233"/>
    </row>
    <row r="78" spans="2:11" ht="15" customHeight="1">
      <c r="B78" s="232"/>
      <c r="C78" s="222" t="s">
        <v>402</v>
      </c>
      <c r="D78" s="222"/>
      <c r="E78" s="222"/>
      <c r="F78" s="241" t="s">
        <v>399</v>
      </c>
      <c r="G78" s="240"/>
      <c r="H78" s="222" t="s">
        <v>403</v>
      </c>
      <c r="I78" s="222" t="s">
        <v>401</v>
      </c>
      <c r="J78" s="222">
        <v>120</v>
      </c>
      <c r="K78" s="233"/>
    </row>
    <row r="79" spans="2:11" ht="15" customHeight="1">
      <c r="B79" s="242"/>
      <c r="C79" s="222" t="s">
        <v>404</v>
      </c>
      <c r="D79" s="222"/>
      <c r="E79" s="222"/>
      <c r="F79" s="241" t="s">
        <v>405</v>
      </c>
      <c r="G79" s="240"/>
      <c r="H79" s="222" t="s">
        <v>406</v>
      </c>
      <c r="I79" s="222" t="s">
        <v>401</v>
      </c>
      <c r="J79" s="222">
        <v>50</v>
      </c>
      <c r="K79" s="233"/>
    </row>
    <row r="80" spans="2:11" ht="15" customHeight="1">
      <c r="B80" s="242"/>
      <c r="C80" s="222" t="s">
        <v>407</v>
      </c>
      <c r="D80" s="222"/>
      <c r="E80" s="222"/>
      <c r="F80" s="241" t="s">
        <v>399</v>
      </c>
      <c r="G80" s="240"/>
      <c r="H80" s="222" t="s">
        <v>408</v>
      </c>
      <c r="I80" s="222" t="s">
        <v>409</v>
      </c>
      <c r="J80" s="222"/>
      <c r="K80" s="233"/>
    </row>
    <row r="81" spans="2:11" ht="15" customHeight="1">
      <c r="B81" s="242"/>
      <c r="C81" s="243" t="s">
        <v>410</v>
      </c>
      <c r="D81" s="243"/>
      <c r="E81" s="243"/>
      <c r="F81" s="244" t="s">
        <v>405</v>
      </c>
      <c r="G81" s="243"/>
      <c r="H81" s="243" t="s">
        <v>411</v>
      </c>
      <c r="I81" s="243" t="s">
        <v>401</v>
      </c>
      <c r="J81" s="243">
        <v>15</v>
      </c>
      <c r="K81" s="233"/>
    </row>
    <row r="82" spans="2:11" ht="15" customHeight="1">
      <c r="B82" s="242"/>
      <c r="C82" s="243" t="s">
        <v>412</v>
      </c>
      <c r="D82" s="243"/>
      <c r="E82" s="243"/>
      <c r="F82" s="244" t="s">
        <v>405</v>
      </c>
      <c r="G82" s="243"/>
      <c r="H82" s="243" t="s">
        <v>413</v>
      </c>
      <c r="I82" s="243" t="s">
        <v>401</v>
      </c>
      <c r="J82" s="243">
        <v>15</v>
      </c>
      <c r="K82" s="233"/>
    </row>
    <row r="83" spans="2:11" ht="15" customHeight="1">
      <c r="B83" s="242"/>
      <c r="C83" s="243" t="s">
        <v>414</v>
      </c>
      <c r="D83" s="243"/>
      <c r="E83" s="243"/>
      <c r="F83" s="244" t="s">
        <v>405</v>
      </c>
      <c r="G83" s="243"/>
      <c r="H83" s="243" t="s">
        <v>415</v>
      </c>
      <c r="I83" s="243" t="s">
        <v>401</v>
      </c>
      <c r="J83" s="243">
        <v>20</v>
      </c>
      <c r="K83" s="233"/>
    </row>
    <row r="84" spans="2:11" ht="15" customHeight="1">
      <c r="B84" s="242"/>
      <c r="C84" s="243" t="s">
        <v>416</v>
      </c>
      <c r="D84" s="243"/>
      <c r="E84" s="243"/>
      <c r="F84" s="244" t="s">
        <v>405</v>
      </c>
      <c r="G84" s="243"/>
      <c r="H84" s="243" t="s">
        <v>417</v>
      </c>
      <c r="I84" s="243" t="s">
        <v>401</v>
      </c>
      <c r="J84" s="243">
        <v>20</v>
      </c>
      <c r="K84" s="233"/>
    </row>
    <row r="85" spans="2:11" ht="15" customHeight="1">
      <c r="B85" s="242"/>
      <c r="C85" s="222" t="s">
        <v>418</v>
      </c>
      <c r="D85" s="222"/>
      <c r="E85" s="222"/>
      <c r="F85" s="241" t="s">
        <v>405</v>
      </c>
      <c r="G85" s="240"/>
      <c r="H85" s="222" t="s">
        <v>419</v>
      </c>
      <c r="I85" s="222" t="s">
        <v>401</v>
      </c>
      <c r="J85" s="222">
        <v>50</v>
      </c>
      <c r="K85" s="233"/>
    </row>
    <row r="86" spans="2:11" ht="15" customHeight="1">
      <c r="B86" s="242"/>
      <c r="C86" s="222" t="s">
        <v>420</v>
      </c>
      <c r="D86" s="222"/>
      <c r="E86" s="222"/>
      <c r="F86" s="241" t="s">
        <v>405</v>
      </c>
      <c r="G86" s="240"/>
      <c r="H86" s="222" t="s">
        <v>421</v>
      </c>
      <c r="I86" s="222" t="s">
        <v>401</v>
      </c>
      <c r="J86" s="222">
        <v>20</v>
      </c>
      <c r="K86" s="233"/>
    </row>
    <row r="87" spans="2:11" ht="15" customHeight="1">
      <c r="B87" s="242"/>
      <c r="C87" s="222" t="s">
        <v>422</v>
      </c>
      <c r="D87" s="222"/>
      <c r="E87" s="222"/>
      <c r="F87" s="241" t="s">
        <v>405</v>
      </c>
      <c r="G87" s="240"/>
      <c r="H87" s="222" t="s">
        <v>423</v>
      </c>
      <c r="I87" s="222" t="s">
        <v>401</v>
      </c>
      <c r="J87" s="222">
        <v>20</v>
      </c>
      <c r="K87" s="233"/>
    </row>
    <row r="88" spans="2:11" ht="15" customHeight="1">
      <c r="B88" s="242"/>
      <c r="C88" s="222" t="s">
        <v>424</v>
      </c>
      <c r="D88" s="222"/>
      <c r="E88" s="222"/>
      <c r="F88" s="241" t="s">
        <v>405</v>
      </c>
      <c r="G88" s="240"/>
      <c r="H88" s="222" t="s">
        <v>425</v>
      </c>
      <c r="I88" s="222" t="s">
        <v>401</v>
      </c>
      <c r="J88" s="222">
        <v>50</v>
      </c>
      <c r="K88" s="233"/>
    </row>
    <row r="89" spans="2:11" ht="15" customHeight="1">
      <c r="B89" s="242"/>
      <c r="C89" s="222" t="s">
        <v>426</v>
      </c>
      <c r="D89" s="222"/>
      <c r="E89" s="222"/>
      <c r="F89" s="241" t="s">
        <v>405</v>
      </c>
      <c r="G89" s="240"/>
      <c r="H89" s="222" t="s">
        <v>426</v>
      </c>
      <c r="I89" s="222" t="s">
        <v>401</v>
      </c>
      <c r="J89" s="222">
        <v>50</v>
      </c>
      <c r="K89" s="233"/>
    </row>
    <row r="90" spans="2:11" ht="15" customHeight="1">
      <c r="B90" s="242"/>
      <c r="C90" s="222" t="s">
        <v>110</v>
      </c>
      <c r="D90" s="222"/>
      <c r="E90" s="222"/>
      <c r="F90" s="241" t="s">
        <v>405</v>
      </c>
      <c r="G90" s="240"/>
      <c r="H90" s="222" t="s">
        <v>427</v>
      </c>
      <c r="I90" s="222" t="s">
        <v>401</v>
      </c>
      <c r="J90" s="222">
        <v>255</v>
      </c>
      <c r="K90" s="233"/>
    </row>
    <row r="91" spans="2:11" ht="15" customHeight="1">
      <c r="B91" s="242"/>
      <c r="C91" s="222" t="s">
        <v>428</v>
      </c>
      <c r="D91" s="222"/>
      <c r="E91" s="222"/>
      <c r="F91" s="241" t="s">
        <v>399</v>
      </c>
      <c r="G91" s="240"/>
      <c r="H91" s="222" t="s">
        <v>429</v>
      </c>
      <c r="I91" s="222" t="s">
        <v>430</v>
      </c>
      <c r="J91" s="222"/>
      <c r="K91" s="233"/>
    </row>
    <row r="92" spans="2:11" ht="15" customHeight="1">
      <c r="B92" s="242"/>
      <c r="C92" s="222" t="s">
        <v>431</v>
      </c>
      <c r="D92" s="222"/>
      <c r="E92" s="222"/>
      <c r="F92" s="241" t="s">
        <v>399</v>
      </c>
      <c r="G92" s="240"/>
      <c r="H92" s="222" t="s">
        <v>432</v>
      </c>
      <c r="I92" s="222" t="s">
        <v>433</v>
      </c>
      <c r="J92" s="222"/>
      <c r="K92" s="233"/>
    </row>
    <row r="93" spans="2:11" ht="15" customHeight="1">
      <c r="B93" s="242"/>
      <c r="C93" s="222" t="s">
        <v>434</v>
      </c>
      <c r="D93" s="222"/>
      <c r="E93" s="222"/>
      <c r="F93" s="241" t="s">
        <v>399</v>
      </c>
      <c r="G93" s="240"/>
      <c r="H93" s="222" t="s">
        <v>434</v>
      </c>
      <c r="I93" s="222" t="s">
        <v>433</v>
      </c>
      <c r="J93" s="222"/>
      <c r="K93" s="233"/>
    </row>
    <row r="94" spans="2:11" ht="15" customHeight="1">
      <c r="B94" s="242"/>
      <c r="C94" s="222" t="s">
        <v>35</v>
      </c>
      <c r="D94" s="222"/>
      <c r="E94" s="222"/>
      <c r="F94" s="241" t="s">
        <v>399</v>
      </c>
      <c r="G94" s="240"/>
      <c r="H94" s="222" t="s">
        <v>435</v>
      </c>
      <c r="I94" s="222" t="s">
        <v>433</v>
      </c>
      <c r="J94" s="222"/>
      <c r="K94" s="233"/>
    </row>
    <row r="95" spans="2:11" ht="15" customHeight="1">
      <c r="B95" s="242"/>
      <c r="C95" s="222" t="s">
        <v>45</v>
      </c>
      <c r="D95" s="222"/>
      <c r="E95" s="222"/>
      <c r="F95" s="241" t="s">
        <v>399</v>
      </c>
      <c r="G95" s="240"/>
      <c r="H95" s="222" t="s">
        <v>436</v>
      </c>
      <c r="I95" s="222" t="s">
        <v>433</v>
      </c>
      <c r="J95" s="222"/>
      <c r="K95" s="233"/>
    </row>
    <row r="96" spans="2:11" ht="15" customHeight="1">
      <c r="B96" s="245"/>
      <c r="C96" s="246"/>
      <c r="D96" s="246"/>
      <c r="E96" s="246"/>
      <c r="F96" s="246"/>
      <c r="G96" s="246"/>
      <c r="H96" s="246"/>
      <c r="I96" s="246"/>
      <c r="J96" s="246"/>
      <c r="K96" s="247"/>
    </row>
    <row r="97" spans="2:11" ht="18.75" customHeight="1">
      <c r="B97" s="248"/>
      <c r="C97" s="249"/>
      <c r="D97" s="249"/>
      <c r="E97" s="249"/>
      <c r="F97" s="249"/>
      <c r="G97" s="249"/>
      <c r="H97" s="249"/>
      <c r="I97" s="249"/>
      <c r="J97" s="249"/>
      <c r="K97" s="248"/>
    </row>
    <row r="98" spans="2:11" ht="18.75" customHeight="1">
      <c r="B98" s="228"/>
      <c r="C98" s="228"/>
      <c r="D98" s="228"/>
      <c r="E98" s="228"/>
      <c r="F98" s="228"/>
      <c r="G98" s="228"/>
      <c r="H98" s="228"/>
      <c r="I98" s="228"/>
      <c r="J98" s="228"/>
      <c r="K98" s="228"/>
    </row>
    <row r="99" spans="2:11" ht="7.5" customHeight="1">
      <c r="B99" s="229"/>
      <c r="C99" s="230"/>
      <c r="D99" s="230"/>
      <c r="E99" s="230"/>
      <c r="F99" s="230"/>
      <c r="G99" s="230"/>
      <c r="H99" s="230"/>
      <c r="I99" s="230"/>
      <c r="J99" s="230"/>
      <c r="K99" s="231"/>
    </row>
    <row r="100" spans="2:11" ht="45" customHeight="1">
      <c r="B100" s="232"/>
      <c r="C100" s="337" t="s">
        <v>437</v>
      </c>
      <c r="D100" s="337"/>
      <c r="E100" s="337"/>
      <c r="F100" s="337"/>
      <c r="G100" s="337"/>
      <c r="H100" s="337"/>
      <c r="I100" s="337"/>
      <c r="J100" s="337"/>
      <c r="K100" s="233"/>
    </row>
    <row r="101" spans="2:11" ht="17.25" customHeight="1">
      <c r="B101" s="232"/>
      <c r="C101" s="234" t="s">
        <v>393</v>
      </c>
      <c r="D101" s="234"/>
      <c r="E101" s="234"/>
      <c r="F101" s="234" t="s">
        <v>394</v>
      </c>
      <c r="G101" s="235"/>
      <c r="H101" s="234" t="s">
        <v>105</v>
      </c>
      <c r="I101" s="234" t="s">
        <v>54</v>
      </c>
      <c r="J101" s="234" t="s">
        <v>395</v>
      </c>
      <c r="K101" s="233"/>
    </row>
    <row r="102" spans="2:11" ht="17.25" customHeight="1">
      <c r="B102" s="232"/>
      <c r="C102" s="236" t="s">
        <v>396</v>
      </c>
      <c r="D102" s="236"/>
      <c r="E102" s="236"/>
      <c r="F102" s="237" t="s">
        <v>397</v>
      </c>
      <c r="G102" s="238"/>
      <c r="H102" s="236"/>
      <c r="I102" s="236"/>
      <c r="J102" s="236" t="s">
        <v>398</v>
      </c>
      <c r="K102" s="233"/>
    </row>
    <row r="103" spans="2:11" ht="5.25" customHeight="1">
      <c r="B103" s="232"/>
      <c r="C103" s="234"/>
      <c r="D103" s="234"/>
      <c r="E103" s="234"/>
      <c r="F103" s="234"/>
      <c r="G103" s="250"/>
      <c r="H103" s="234"/>
      <c r="I103" s="234"/>
      <c r="J103" s="234"/>
      <c r="K103" s="233"/>
    </row>
    <row r="104" spans="2:11" ht="15" customHeight="1">
      <c r="B104" s="232"/>
      <c r="C104" s="222" t="s">
        <v>50</v>
      </c>
      <c r="D104" s="239"/>
      <c r="E104" s="239"/>
      <c r="F104" s="241" t="s">
        <v>399</v>
      </c>
      <c r="G104" s="250"/>
      <c r="H104" s="222" t="s">
        <v>438</v>
      </c>
      <c r="I104" s="222" t="s">
        <v>401</v>
      </c>
      <c r="J104" s="222">
        <v>20</v>
      </c>
      <c r="K104" s="233"/>
    </row>
    <row r="105" spans="2:11" ht="15" customHeight="1">
      <c r="B105" s="232"/>
      <c r="C105" s="222" t="s">
        <v>402</v>
      </c>
      <c r="D105" s="222"/>
      <c r="E105" s="222"/>
      <c r="F105" s="241" t="s">
        <v>399</v>
      </c>
      <c r="G105" s="222"/>
      <c r="H105" s="222" t="s">
        <v>438</v>
      </c>
      <c r="I105" s="222" t="s">
        <v>401</v>
      </c>
      <c r="J105" s="222">
        <v>120</v>
      </c>
      <c r="K105" s="233"/>
    </row>
    <row r="106" spans="2:11" ht="15" customHeight="1">
      <c r="B106" s="242"/>
      <c r="C106" s="222" t="s">
        <v>404</v>
      </c>
      <c r="D106" s="222"/>
      <c r="E106" s="222"/>
      <c r="F106" s="241" t="s">
        <v>405</v>
      </c>
      <c r="G106" s="222"/>
      <c r="H106" s="222" t="s">
        <v>438</v>
      </c>
      <c r="I106" s="222" t="s">
        <v>401</v>
      </c>
      <c r="J106" s="222">
        <v>50</v>
      </c>
      <c r="K106" s="233"/>
    </row>
    <row r="107" spans="2:11" ht="15" customHeight="1">
      <c r="B107" s="242"/>
      <c r="C107" s="222" t="s">
        <v>407</v>
      </c>
      <c r="D107" s="222"/>
      <c r="E107" s="222"/>
      <c r="F107" s="241" t="s">
        <v>399</v>
      </c>
      <c r="G107" s="222"/>
      <c r="H107" s="222" t="s">
        <v>438</v>
      </c>
      <c r="I107" s="222" t="s">
        <v>409</v>
      </c>
      <c r="J107" s="222"/>
      <c r="K107" s="233"/>
    </row>
    <row r="108" spans="2:11" ht="15" customHeight="1">
      <c r="B108" s="242"/>
      <c r="C108" s="222" t="s">
        <v>418</v>
      </c>
      <c r="D108" s="222"/>
      <c r="E108" s="222"/>
      <c r="F108" s="241" t="s">
        <v>405</v>
      </c>
      <c r="G108" s="222"/>
      <c r="H108" s="222" t="s">
        <v>438</v>
      </c>
      <c r="I108" s="222" t="s">
        <v>401</v>
      </c>
      <c r="J108" s="222">
        <v>50</v>
      </c>
      <c r="K108" s="233"/>
    </row>
    <row r="109" spans="2:11" ht="15" customHeight="1">
      <c r="B109" s="242"/>
      <c r="C109" s="222" t="s">
        <v>426</v>
      </c>
      <c r="D109" s="222"/>
      <c r="E109" s="222"/>
      <c r="F109" s="241" t="s">
        <v>405</v>
      </c>
      <c r="G109" s="222"/>
      <c r="H109" s="222" t="s">
        <v>438</v>
      </c>
      <c r="I109" s="222" t="s">
        <v>401</v>
      </c>
      <c r="J109" s="222">
        <v>50</v>
      </c>
      <c r="K109" s="233"/>
    </row>
    <row r="110" spans="2:11" ht="15" customHeight="1">
      <c r="B110" s="242"/>
      <c r="C110" s="222" t="s">
        <v>424</v>
      </c>
      <c r="D110" s="222"/>
      <c r="E110" s="222"/>
      <c r="F110" s="241" t="s">
        <v>405</v>
      </c>
      <c r="G110" s="222"/>
      <c r="H110" s="222" t="s">
        <v>438</v>
      </c>
      <c r="I110" s="222" t="s">
        <v>401</v>
      </c>
      <c r="J110" s="222">
        <v>50</v>
      </c>
      <c r="K110" s="233"/>
    </row>
    <row r="111" spans="2:11" ht="15" customHeight="1">
      <c r="B111" s="242"/>
      <c r="C111" s="222" t="s">
        <v>50</v>
      </c>
      <c r="D111" s="222"/>
      <c r="E111" s="222"/>
      <c r="F111" s="241" t="s">
        <v>399</v>
      </c>
      <c r="G111" s="222"/>
      <c r="H111" s="222" t="s">
        <v>439</v>
      </c>
      <c r="I111" s="222" t="s">
        <v>401</v>
      </c>
      <c r="J111" s="222">
        <v>20</v>
      </c>
      <c r="K111" s="233"/>
    </row>
    <row r="112" spans="2:11" ht="15" customHeight="1">
      <c r="B112" s="242"/>
      <c r="C112" s="222" t="s">
        <v>440</v>
      </c>
      <c r="D112" s="222"/>
      <c r="E112" s="222"/>
      <c r="F112" s="241" t="s">
        <v>399</v>
      </c>
      <c r="G112" s="222"/>
      <c r="H112" s="222" t="s">
        <v>441</v>
      </c>
      <c r="I112" s="222" t="s">
        <v>401</v>
      </c>
      <c r="J112" s="222">
        <v>120</v>
      </c>
      <c r="K112" s="233"/>
    </row>
    <row r="113" spans="2:11" ht="15" customHeight="1">
      <c r="B113" s="242"/>
      <c r="C113" s="222" t="s">
        <v>35</v>
      </c>
      <c r="D113" s="222"/>
      <c r="E113" s="222"/>
      <c r="F113" s="241" t="s">
        <v>399</v>
      </c>
      <c r="G113" s="222"/>
      <c r="H113" s="222" t="s">
        <v>442</v>
      </c>
      <c r="I113" s="222" t="s">
        <v>433</v>
      </c>
      <c r="J113" s="222"/>
      <c r="K113" s="233"/>
    </row>
    <row r="114" spans="2:11" ht="15" customHeight="1">
      <c r="B114" s="242"/>
      <c r="C114" s="222" t="s">
        <v>45</v>
      </c>
      <c r="D114" s="222"/>
      <c r="E114" s="222"/>
      <c r="F114" s="241" t="s">
        <v>399</v>
      </c>
      <c r="G114" s="222"/>
      <c r="H114" s="222" t="s">
        <v>443</v>
      </c>
      <c r="I114" s="222" t="s">
        <v>433</v>
      </c>
      <c r="J114" s="222"/>
      <c r="K114" s="233"/>
    </row>
    <row r="115" spans="2:11" ht="15" customHeight="1">
      <c r="B115" s="242"/>
      <c r="C115" s="222" t="s">
        <v>54</v>
      </c>
      <c r="D115" s="222"/>
      <c r="E115" s="222"/>
      <c r="F115" s="241" t="s">
        <v>399</v>
      </c>
      <c r="G115" s="222"/>
      <c r="H115" s="222" t="s">
        <v>444</v>
      </c>
      <c r="I115" s="222" t="s">
        <v>445</v>
      </c>
      <c r="J115" s="222"/>
      <c r="K115" s="233"/>
    </row>
    <row r="116" spans="2:11" ht="15" customHeight="1">
      <c r="B116" s="245"/>
      <c r="C116" s="251"/>
      <c r="D116" s="251"/>
      <c r="E116" s="251"/>
      <c r="F116" s="251"/>
      <c r="G116" s="251"/>
      <c r="H116" s="251"/>
      <c r="I116" s="251"/>
      <c r="J116" s="251"/>
      <c r="K116" s="247"/>
    </row>
    <row r="117" spans="2:11" ht="18.75" customHeight="1">
      <c r="B117" s="252"/>
      <c r="C117" s="218"/>
      <c r="D117" s="218"/>
      <c r="E117" s="218"/>
      <c r="F117" s="253"/>
      <c r="G117" s="218"/>
      <c r="H117" s="218"/>
      <c r="I117" s="218"/>
      <c r="J117" s="218"/>
      <c r="K117" s="252"/>
    </row>
    <row r="118" spans="2:11" ht="18.75" customHeight="1">
      <c r="B118" s="228"/>
      <c r="C118" s="228"/>
      <c r="D118" s="228"/>
      <c r="E118" s="228"/>
      <c r="F118" s="228"/>
      <c r="G118" s="228"/>
      <c r="H118" s="228"/>
      <c r="I118" s="228"/>
      <c r="J118" s="228"/>
      <c r="K118" s="228"/>
    </row>
    <row r="119" spans="2:11" ht="7.5" customHeight="1">
      <c r="B119" s="254"/>
      <c r="C119" s="255"/>
      <c r="D119" s="255"/>
      <c r="E119" s="255"/>
      <c r="F119" s="255"/>
      <c r="G119" s="255"/>
      <c r="H119" s="255"/>
      <c r="I119" s="255"/>
      <c r="J119" s="255"/>
      <c r="K119" s="256"/>
    </row>
    <row r="120" spans="2:11" ht="45" customHeight="1">
      <c r="B120" s="257"/>
      <c r="C120" s="336" t="s">
        <v>446</v>
      </c>
      <c r="D120" s="336"/>
      <c r="E120" s="336"/>
      <c r="F120" s="336"/>
      <c r="G120" s="336"/>
      <c r="H120" s="336"/>
      <c r="I120" s="336"/>
      <c r="J120" s="336"/>
      <c r="K120" s="258"/>
    </row>
    <row r="121" spans="2:11" ht="17.25" customHeight="1">
      <c r="B121" s="259"/>
      <c r="C121" s="234" t="s">
        <v>393</v>
      </c>
      <c r="D121" s="234"/>
      <c r="E121" s="234"/>
      <c r="F121" s="234" t="s">
        <v>394</v>
      </c>
      <c r="G121" s="235"/>
      <c r="H121" s="234" t="s">
        <v>105</v>
      </c>
      <c r="I121" s="234" t="s">
        <v>54</v>
      </c>
      <c r="J121" s="234" t="s">
        <v>395</v>
      </c>
      <c r="K121" s="260"/>
    </row>
    <row r="122" spans="2:11" ht="17.25" customHeight="1">
      <c r="B122" s="259"/>
      <c r="C122" s="236" t="s">
        <v>396</v>
      </c>
      <c r="D122" s="236"/>
      <c r="E122" s="236"/>
      <c r="F122" s="237" t="s">
        <v>397</v>
      </c>
      <c r="G122" s="238"/>
      <c r="H122" s="236"/>
      <c r="I122" s="236"/>
      <c r="J122" s="236" t="s">
        <v>398</v>
      </c>
      <c r="K122" s="260"/>
    </row>
    <row r="123" spans="2:11" ht="5.25" customHeight="1">
      <c r="B123" s="261"/>
      <c r="C123" s="239"/>
      <c r="D123" s="239"/>
      <c r="E123" s="239"/>
      <c r="F123" s="239"/>
      <c r="G123" s="222"/>
      <c r="H123" s="239"/>
      <c r="I123" s="239"/>
      <c r="J123" s="239"/>
      <c r="K123" s="262"/>
    </row>
    <row r="124" spans="2:11" ht="15" customHeight="1">
      <c r="B124" s="261"/>
      <c r="C124" s="222" t="s">
        <v>402</v>
      </c>
      <c r="D124" s="239"/>
      <c r="E124" s="239"/>
      <c r="F124" s="241" t="s">
        <v>399</v>
      </c>
      <c r="G124" s="222"/>
      <c r="H124" s="222" t="s">
        <v>438</v>
      </c>
      <c r="I124" s="222" t="s">
        <v>401</v>
      </c>
      <c r="J124" s="222">
        <v>120</v>
      </c>
      <c r="K124" s="263"/>
    </row>
    <row r="125" spans="2:11" ht="15" customHeight="1">
      <c r="B125" s="261"/>
      <c r="C125" s="222" t="s">
        <v>447</v>
      </c>
      <c r="D125" s="222"/>
      <c r="E125" s="222"/>
      <c r="F125" s="241" t="s">
        <v>399</v>
      </c>
      <c r="G125" s="222"/>
      <c r="H125" s="222" t="s">
        <v>448</v>
      </c>
      <c r="I125" s="222" t="s">
        <v>401</v>
      </c>
      <c r="J125" s="222" t="s">
        <v>449</v>
      </c>
      <c r="K125" s="263"/>
    </row>
    <row r="126" spans="2:11" ht="15" customHeight="1">
      <c r="B126" s="261"/>
      <c r="C126" s="222" t="s">
        <v>348</v>
      </c>
      <c r="D126" s="222"/>
      <c r="E126" s="222"/>
      <c r="F126" s="241" t="s">
        <v>399</v>
      </c>
      <c r="G126" s="222"/>
      <c r="H126" s="222" t="s">
        <v>450</v>
      </c>
      <c r="I126" s="222" t="s">
        <v>401</v>
      </c>
      <c r="J126" s="222" t="s">
        <v>449</v>
      </c>
      <c r="K126" s="263"/>
    </row>
    <row r="127" spans="2:11" ht="15" customHeight="1">
      <c r="B127" s="261"/>
      <c r="C127" s="222" t="s">
        <v>410</v>
      </c>
      <c r="D127" s="222"/>
      <c r="E127" s="222"/>
      <c r="F127" s="241" t="s">
        <v>405</v>
      </c>
      <c r="G127" s="222"/>
      <c r="H127" s="222" t="s">
        <v>411</v>
      </c>
      <c r="I127" s="222" t="s">
        <v>401</v>
      </c>
      <c r="J127" s="222">
        <v>15</v>
      </c>
      <c r="K127" s="263"/>
    </row>
    <row r="128" spans="2:11" ht="15" customHeight="1">
      <c r="B128" s="261"/>
      <c r="C128" s="243" t="s">
        <v>412</v>
      </c>
      <c r="D128" s="243"/>
      <c r="E128" s="243"/>
      <c r="F128" s="244" t="s">
        <v>405</v>
      </c>
      <c r="G128" s="243"/>
      <c r="H128" s="243" t="s">
        <v>413</v>
      </c>
      <c r="I128" s="243" t="s">
        <v>401</v>
      </c>
      <c r="J128" s="243">
        <v>15</v>
      </c>
      <c r="K128" s="263"/>
    </row>
    <row r="129" spans="2:11" ht="15" customHeight="1">
      <c r="B129" s="261"/>
      <c r="C129" s="243" t="s">
        <v>414</v>
      </c>
      <c r="D129" s="243"/>
      <c r="E129" s="243"/>
      <c r="F129" s="244" t="s">
        <v>405</v>
      </c>
      <c r="G129" s="243"/>
      <c r="H129" s="243" t="s">
        <v>415</v>
      </c>
      <c r="I129" s="243" t="s">
        <v>401</v>
      </c>
      <c r="J129" s="243">
        <v>20</v>
      </c>
      <c r="K129" s="263"/>
    </row>
    <row r="130" spans="2:11" ht="15" customHeight="1">
      <c r="B130" s="261"/>
      <c r="C130" s="243" t="s">
        <v>416</v>
      </c>
      <c r="D130" s="243"/>
      <c r="E130" s="243"/>
      <c r="F130" s="244" t="s">
        <v>405</v>
      </c>
      <c r="G130" s="243"/>
      <c r="H130" s="243" t="s">
        <v>417</v>
      </c>
      <c r="I130" s="243" t="s">
        <v>401</v>
      </c>
      <c r="J130" s="243">
        <v>20</v>
      </c>
      <c r="K130" s="263"/>
    </row>
    <row r="131" spans="2:11" ht="15" customHeight="1">
      <c r="B131" s="261"/>
      <c r="C131" s="222" t="s">
        <v>404</v>
      </c>
      <c r="D131" s="222"/>
      <c r="E131" s="222"/>
      <c r="F131" s="241" t="s">
        <v>405</v>
      </c>
      <c r="G131" s="222"/>
      <c r="H131" s="222" t="s">
        <v>438</v>
      </c>
      <c r="I131" s="222" t="s">
        <v>401</v>
      </c>
      <c r="J131" s="222">
        <v>50</v>
      </c>
      <c r="K131" s="263"/>
    </row>
    <row r="132" spans="2:11" ht="15" customHeight="1">
      <c r="B132" s="261"/>
      <c r="C132" s="222" t="s">
        <v>418</v>
      </c>
      <c r="D132" s="222"/>
      <c r="E132" s="222"/>
      <c r="F132" s="241" t="s">
        <v>405</v>
      </c>
      <c r="G132" s="222"/>
      <c r="H132" s="222" t="s">
        <v>438</v>
      </c>
      <c r="I132" s="222" t="s">
        <v>401</v>
      </c>
      <c r="J132" s="222">
        <v>50</v>
      </c>
      <c r="K132" s="263"/>
    </row>
    <row r="133" spans="2:11" ht="15" customHeight="1">
      <c r="B133" s="261"/>
      <c r="C133" s="222" t="s">
        <v>424</v>
      </c>
      <c r="D133" s="222"/>
      <c r="E133" s="222"/>
      <c r="F133" s="241" t="s">
        <v>405</v>
      </c>
      <c r="G133" s="222"/>
      <c r="H133" s="222" t="s">
        <v>438</v>
      </c>
      <c r="I133" s="222" t="s">
        <v>401</v>
      </c>
      <c r="J133" s="222">
        <v>50</v>
      </c>
      <c r="K133" s="263"/>
    </row>
    <row r="134" spans="2:11" ht="15" customHeight="1">
      <c r="B134" s="261"/>
      <c r="C134" s="222" t="s">
        <v>426</v>
      </c>
      <c r="D134" s="222"/>
      <c r="E134" s="222"/>
      <c r="F134" s="241" t="s">
        <v>405</v>
      </c>
      <c r="G134" s="222"/>
      <c r="H134" s="222" t="s">
        <v>438</v>
      </c>
      <c r="I134" s="222" t="s">
        <v>401</v>
      </c>
      <c r="J134" s="222">
        <v>50</v>
      </c>
      <c r="K134" s="263"/>
    </row>
    <row r="135" spans="2:11" ht="15" customHeight="1">
      <c r="B135" s="261"/>
      <c r="C135" s="222" t="s">
        <v>110</v>
      </c>
      <c r="D135" s="222"/>
      <c r="E135" s="222"/>
      <c r="F135" s="241" t="s">
        <v>405</v>
      </c>
      <c r="G135" s="222"/>
      <c r="H135" s="222" t="s">
        <v>451</v>
      </c>
      <c r="I135" s="222" t="s">
        <v>401</v>
      </c>
      <c r="J135" s="222">
        <v>255</v>
      </c>
      <c r="K135" s="263"/>
    </row>
    <row r="136" spans="2:11" ht="15" customHeight="1">
      <c r="B136" s="261"/>
      <c r="C136" s="222" t="s">
        <v>428</v>
      </c>
      <c r="D136" s="222"/>
      <c r="E136" s="222"/>
      <c r="F136" s="241" t="s">
        <v>399</v>
      </c>
      <c r="G136" s="222"/>
      <c r="H136" s="222" t="s">
        <v>452</v>
      </c>
      <c r="I136" s="222" t="s">
        <v>430</v>
      </c>
      <c r="J136" s="222"/>
      <c r="K136" s="263"/>
    </row>
    <row r="137" spans="2:11" ht="15" customHeight="1">
      <c r="B137" s="261"/>
      <c r="C137" s="222" t="s">
        <v>431</v>
      </c>
      <c r="D137" s="222"/>
      <c r="E137" s="222"/>
      <c r="F137" s="241" t="s">
        <v>399</v>
      </c>
      <c r="G137" s="222"/>
      <c r="H137" s="222" t="s">
        <v>453</v>
      </c>
      <c r="I137" s="222" t="s">
        <v>433</v>
      </c>
      <c r="J137" s="222"/>
      <c r="K137" s="263"/>
    </row>
    <row r="138" spans="2:11" ht="15" customHeight="1">
      <c r="B138" s="261"/>
      <c r="C138" s="222" t="s">
        <v>434</v>
      </c>
      <c r="D138" s="222"/>
      <c r="E138" s="222"/>
      <c r="F138" s="241" t="s">
        <v>399</v>
      </c>
      <c r="G138" s="222"/>
      <c r="H138" s="222" t="s">
        <v>434</v>
      </c>
      <c r="I138" s="222" t="s">
        <v>433</v>
      </c>
      <c r="J138" s="222"/>
      <c r="K138" s="263"/>
    </row>
    <row r="139" spans="2:11" ht="15" customHeight="1">
      <c r="B139" s="261"/>
      <c r="C139" s="222" t="s">
        <v>35</v>
      </c>
      <c r="D139" s="222"/>
      <c r="E139" s="222"/>
      <c r="F139" s="241" t="s">
        <v>399</v>
      </c>
      <c r="G139" s="222"/>
      <c r="H139" s="222" t="s">
        <v>454</v>
      </c>
      <c r="I139" s="222" t="s">
        <v>433</v>
      </c>
      <c r="J139" s="222"/>
      <c r="K139" s="263"/>
    </row>
    <row r="140" spans="2:11" ht="15" customHeight="1">
      <c r="B140" s="261"/>
      <c r="C140" s="222" t="s">
        <v>455</v>
      </c>
      <c r="D140" s="222"/>
      <c r="E140" s="222"/>
      <c r="F140" s="241" t="s">
        <v>399</v>
      </c>
      <c r="G140" s="222"/>
      <c r="H140" s="222" t="s">
        <v>456</v>
      </c>
      <c r="I140" s="222" t="s">
        <v>433</v>
      </c>
      <c r="J140" s="222"/>
      <c r="K140" s="263"/>
    </row>
    <row r="141" spans="2:11" ht="15" customHeight="1">
      <c r="B141" s="264"/>
      <c r="C141" s="265"/>
      <c r="D141" s="265"/>
      <c r="E141" s="265"/>
      <c r="F141" s="265"/>
      <c r="G141" s="265"/>
      <c r="H141" s="265"/>
      <c r="I141" s="265"/>
      <c r="J141" s="265"/>
      <c r="K141" s="266"/>
    </row>
    <row r="142" spans="2:11" ht="18.75" customHeight="1">
      <c r="B142" s="218"/>
      <c r="C142" s="218"/>
      <c r="D142" s="218"/>
      <c r="E142" s="218"/>
      <c r="F142" s="253"/>
      <c r="G142" s="218"/>
      <c r="H142" s="218"/>
      <c r="I142" s="218"/>
      <c r="J142" s="218"/>
      <c r="K142" s="218"/>
    </row>
    <row r="143" spans="2:11" ht="18.75" customHeight="1">
      <c r="B143" s="228"/>
      <c r="C143" s="228"/>
      <c r="D143" s="228"/>
      <c r="E143" s="228"/>
      <c r="F143" s="228"/>
      <c r="G143" s="228"/>
      <c r="H143" s="228"/>
      <c r="I143" s="228"/>
      <c r="J143" s="228"/>
      <c r="K143" s="228"/>
    </row>
    <row r="144" spans="2:11" ht="7.5" customHeight="1">
      <c r="B144" s="229"/>
      <c r="C144" s="230"/>
      <c r="D144" s="230"/>
      <c r="E144" s="230"/>
      <c r="F144" s="230"/>
      <c r="G144" s="230"/>
      <c r="H144" s="230"/>
      <c r="I144" s="230"/>
      <c r="J144" s="230"/>
      <c r="K144" s="231"/>
    </row>
    <row r="145" spans="2:11" ht="45" customHeight="1">
      <c r="B145" s="232"/>
      <c r="C145" s="337" t="s">
        <v>457</v>
      </c>
      <c r="D145" s="337"/>
      <c r="E145" s="337"/>
      <c r="F145" s="337"/>
      <c r="G145" s="337"/>
      <c r="H145" s="337"/>
      <c r="I145" s="337"/>
      <c r="J145" s="337"/>
      <c r="K145" s="233"/>
    </row>
    <row r="146" spans="2:11" ht="17.25" customHeight="1">
      <c r="B146" s="232"/>
      <c r="C146" s="234" t="s">
        <v>393</v>
      </c>
      <c r="D146" s="234"/>
      <c r="E146" s="234"/>
      <c r="F146" s="234" t="s">
        <v>394</v>
      </c>
      <c r="G146" s="235"/>
      <c r="H146" s="234" t="s">
        <v>105</v>
      </c>
      <c r="I146" s="234" t="s">
        <v>54</v>
      </c>
      <c r="J146" s="234" t="s">
        <v>395</v>
      </c>
      <c r="K146" s="233"/>
    </row>
    <row r="147" spans="2:11" ht="17.25" customHeight="1">
      <c r="B147" s="232"/>
      <c r="C147" s="236" t="s">
        <v>396</v>
      </c>
      <c r="D147" s="236"/>
      <c r="E147" s="236"/>
      <c r="F147" s="237" t="s">
        <v>397</v>
      </c>
      <c r="G147" s="238"/>
      <c r="H147" s="236"/>
      <c r="I147" s="236"/>
      <c r="J147" s="236" t="s">
        <v>398</v>
      </c>
      <c r="K147" s="233"/>
    </row>
    <row r="148" spans="2:11" ht="5.25" customHeight="1">
      <c r="B148" s="242"/>
      <c r="C148" s="239"/>
      <c r="D148" s="239"/>
      <c r="E148" s="239"/>
      <c r="F148" s="239"/>
      <c r="G148" s="240"/>
      <c r="H148" s="239"/>
      <c r="I148" s="239"/>
      <c r="J148" s="239"/>
      <c r="K148" s="263"/>
    </row>
    <row r="149" spans="2:11" ht="15" customHeight="1">
      <c r="B149" s="242"/>
      <c r="C149" s="267" t="s">
        <v>402</v>
      </c>
      <c r="D149" s="222"/>
      <c r="E149" s="222"/>
      <c r="F149" s="268" t="s">
        <v>399</v>
      </c>
      <c r="G149" s="222"/>
      <c r="H149" s="267" t="s">
        <v>438</v>
      </c>
      <c r="I149" s="267" t="s">
        <v>401</v>
      </c>
      <c r="J149" s="267">
        <v>120</v>
      </c>
      <c r="K149" s="263"/>
    </row>
    <row r="150" spans="2:11" ht="15" customHeight="1">
      <c r="B150" s="242"/>
      <c r="C150" s="267" t="s">
        <v>447</v>
      </c>
      <c r="D150" s="222"/>
      <c r="E150" s="222"/>
      <c r="F150" s="268" t="s">
        <v>399</v>
      </c>
      <c r="G150" s="222"/>
      <c r="H150" s="267" t="s">
        <v>458</v>
      </c>
      <c r="I150" s="267" t="s">
        <v>401</v>
      </c>
      <c r="J150" s="267" t="s">
        <v>449</v>
      </c>
      <c r="K150" s="263"/>
    </row>
    <row r="151" spans="2:11" ht="15" customHeight="1">
      <c r="B151" s="242"/>
      <c r="C151" s="267" t="s">
        <v>348</v>
      </c>
      <c r="D151" s="222"/>
      <c r="E151" s="222"/>
      <c r="F151" s="268" t="s">
        <v>399</v>
      </c>
      <c r="G151" s="222"/>
      <c r="H151" s="267" t="s">
        <v>459</v>
      </c>
      <c r="I151" s="267" t="s">
        <v>401</v>
      </c>
      <c r="J151" s="267" t="s">
        <v>449</v>
      </c>
      <c r="K151" s="263"/>
    </row>
    <row r="152" spans="2:11" ht="15" customHeight="1">
      <c r="B152" s="242"/>
      <c r="C152" s="267" t="s">
        <v>404</v>
      </c>
      <c r="D152" s="222"/>
      <c r="E152" s="222"/>
      <c r="F152" s="268" t="s">
        <v>405</v>
      </c>
      <c r="G152" s="222"/>
      <c r="H152" s="267" t="s">
        <v>438</v>
      </c>
      <c r="I152" s="267" t="s">
        <v>401</v>
      </c>
      <c r="J152" s="267">
        <v>50</v>
      </c>
      <c r="K152" s="263"/>
    </row>
    <row r="153" spans="2:11" ht="15" customHeight="1">
      <c r="B153" s="242"/>
      <c r="C153" s="267" t="s">
        <v>407</v>
      </c>
      <c r="D153" s="222"/>
      <c r="E153" s="222"/>
      <c r="F153" s="268" t="s">
        <v>399</v>
      </c>
      <c r="G153" s="222"/>
      <c r="H153" s="267" t="s">
        <v>438</v>
      </c>
      <c r="I153" s="267" t="s">
        <v>409</v>
      </c>
      <c r="J153" s="267"/>
      <c r="K153" s="263"/>
    </row>
    <row r="154" spans="2:11" ht="15" customHeight="1">
      <c r="B154" s="242"/>
      <c r="C154" s="267" t="s">
        <v>418</v>
      </c>
      <c r="D154" s="222"/>
      <c r="E154" s="222"/>
      <c r="F154" s="268" t="s">
        <v>405</v>
      </c>
      <c r="G154" s="222"/>
      <c r="H154" s="267" t="s">
        <v>438</v>
      </c>
      <c r="I154" s="267" t="s">
        <v>401</v>
      </c>
      <c r="J154" s="267">
        <v>50</v>
      </c>
      <c r="K154" s="263"/>
    </row>
    <row r="155" spans="2:11" ht="15" customHeight="1">
      <c r="B155" s="242"/>
      <c r="C155" s="267" t="s">
        <v>426</v>
      </c>
      <c r="D155" s="222"/>
      <c r="E155" s="222"/>
      <c r="F155" s="268" t="s">
        <v>405</v>
      </c>
      <c r="G155" s="222"/>
      <c r="H155" s="267" t="s">
        <v>438</v>
      </c>
      <c r="I155" s="267" t="s">
        <v>401</v>
      </c>
      <c r="J155" s="267">
        <v>50</v>
      </c>
      <c r="K155" s="263"/>
    </row>
    <row r="156" spans="2:11" ht="15" customHeight="1">
      <c r="B156" s="242"/>
      <c r="C156" s="267" t="s">
        <v>424</v>
      </c>
      <c r="D156" s="222"/>
      <c r="E156" s="222"/>
      <c r="F156" s="268" t="s">
        <v>405</v>
      </c>
      <c r="G156" s="222"/>
      <c r="H156" s="267" t="s">
        <v>438</v>
      </c>
      <c r="I156" s="267" t="s">
        <v>401</v>
      </c>
      <c r="J156" s="267">
        <v>50</v>
      </c>
      <c r="K156" s="263"/>
    </row>
    <row r="157" spans="2:11" ht="15" customHeight="1">
      <c r="B157" s="242"/>
      <c r="C157" s="267" t="s">
        <v>92</v>
      </c>
      <c r="D157" s="222"/>
      <c r="E157" s="222"/>
      <c r="F157" s="268" t="s">
        <v>399</v>
      </c>
      <c r="G157" s="222"/>
      <c r="H157" s="267" t="s">
        <v>460</v>
      </c>
      <c r="I157" s="267" t="s">
        <v>401</v>
      </c>
      <c r="J157" s="267" t="s">
        <v>461</v>
      </c>
      <c r="K157" s="263"/>
    </row>
    <row r="158" spans="2:11" ht="15" customHeight="1">
      <c r="B158" s="242"/>
      <c r="C158" s="267" t="s">
        <v>462</v>
      </c>
      <c r="D158" s="222"/>
      <c r="E158" s="222"/>
      <c r="F158" s="268" t="s">
        <v>399</v>
      </c>
      <c r="G158" s="222"/>
      <c r="H158" s="267" t="s">
        <v>463</v>
      </c>
      <c r="I158" s="267" t="s">
        <v>433</v>
      </c>
      <c r="J158" s="267"/>
      <c r="K158" s="263"/>
    </row>
    <row r="159" spans="2:11" ht="15" customHeight="1">
      <c r="B159" s="269"/>
      <c r="C159" s="251"/>
      <c r="D159" s="251"/>
      <c r="E159" s="251"/>
      <c r="F159" s="251"/>
      <c r="G159" s="251"/>
      <c r="H159" s="251"/>
      <c r="I159" s="251"/>
      <c r="J159" s="251"/>
      <c r="K159" s="270"/>
    </row>
    <row r="160" spans="2:11" ht="18.75" customHeight="1">
      <c r="B160" s="218"/>
      <c r="C160" s="222"/>
      <c r="D160" s="222"/>
      <c r="E160" s="222"/>
      <c r="F160" s="241"/>
      <c r="G160" s="222"/>
      <c r="H160" s="222"/>
      <c r="I160" s="222"/>
      <c r="J160" s="222"/>
      <c r="K160" s="218"/>
    </row>
    <row r="161" spans="2:11" ht="18.75" customHeight="1">
      <c r="B161" s="228"/>
      <c r="C161" s="228"/>
      <c r="D161" s="228"/>
      <c r="E161" s="228"/>
      <c r="F161" s="228"/>
      <c r="G161" s="228"/>
      <c r="H161" s="228"/>
      <c r="I161" s="228"/>
      <c r="J161" s="228"/>
      <c r="K161" s="228"/>
    </row>
    <row r="162" spans="2:11" ht="7.5" customHeight="1">
      <c r="B162" s="210"/>
      <c r="C162" s="211"/>
      <c r="D162" s="211"/>
      <c r="E162" s="211"/>
      <c r="F162" s="211"/>
      <c r="G162" s="211"/>
      <c r="H162" s="211"/>
      <c r="I162" s="211"/>
      <c r="J162" s="211"/>
      <c r="K162" s="212"/>
    </row>
    <row r="163" spans="2:11" ht="45" customHeight="1">
      <c r="B163" s="213"/>
      <c r="C163" s="336" t="s">
        <v>464</v>
      </c>
      <c r="D163" s="336"/>
      <c r="E163" s="336"/>
      <c r="F163" s="336"/>
      <c r="G163" s="336"/>
      <c r="H163" s="336"/>
      <c r="I163" s="336"/>
      <c r="J163" s="336"/>
      <c r="K163" s="214"/>
    </row>
    <row r="164" spans="2:11" ht="17.25" customHeight="1">
      <c r="B164" s="213"/>
      <c r="C164" s="234" t="s">
        <v>393</v>
      </c>
      <c r="D164" s="234"/>
      <c r="E164" s="234"/>
      <c r="F164" s="234" t="s">
        <v>394</v>
      </c>
      <c r="G164" s="271"/>
      <c r="H164" s="272" t="s">
        <v>105</v>
      </c>
      <c r="I164" s="272" t="s">
        <v>54</v>
      </c>
      <c r="J164" s="234" t="s">
        <v>395</v>
      </c>
      <c r="K164" s="214"/>
    </row>
    <row r="165" spans="2:11" ht="17.25" customHeight="1">
      <c r="B165" s="215"/>
      <c r="C165" s="236" t="s">
        <v>396</v>
      </c>
      <c r="D165" s="236"/>
      <c r="E165" s="236"/>
      <c r="F165" s="237" t="s">
        <v>397</v>
      </c>
      <c r="G165" s="273"/>
      <c r="H165" s="274"/>
      <c r="I165" s="274"/>
      <c r="J165" s="236" t="s">
        <v>398</v>
      </c>
      <c r="K165" s="216"/>
    </row>
    <row r="166" spans="2:11" ht="5.25" customHeight="1">
      <c r="B166" s="242"/>
      <c r="C166" s="239"/>
      <c r="D166" s="239"/>
      <c r="E166" s="239"/>
      <c r="F166" s="239"/>
      <c r="G166" s="240"/>
      <c r="H166" s="239"/>
      <c r="I166" s="239"/>
      <c r="J166" s="239"/>
      <c r="K166" s="263"/>
    </row>
    <row r="167" spans="2:11" ht="15" customHeight="1">
      <c r="B167" s="242"/>
      <c r="C167" s="222" t="s">
        <v>402</v>
      </c>
      <c r="D167" s="222"/>
      <c r="E167" s="222"/>
      <c r="F167" s="241" t="s">
        <v>399</v>
      </c>
      <c r="G167" s="222"/>
      <c r="H167" s="222" t="s">
        <v>438</v>
      </c>
      <c r="I167" s="222" t="s">
        <v>401</v>
      </c>
      <c r="J167" s="222">
        <v>120</v>
      </c>
      <c r="K167" s="263"/>
    </row>
    <row r="168" spans="2:11" ht="15" customHeight="1">
      <c r="B168" s="242"/>
      <c r="C168" s="222" t="s">
        <v>447</v>
      </c>
      <c r="D168" s="222"/>
      <c r="E168" s="222"/>
      <c r="F168" s="241" t="s">
        <v>399</v>
      </c>
      <c r="G168" s="222"/>
      <c r="H168" s="222" t="s">
        <v>448</v>
      </c>
      <c r="I168" s="222" t="s">
        <v>401</v>
      </c>
      <c r="J168" s="222" t="s">
        <v>449</v>
      </c>
      <c r="K168" s="263"/>
    </row>
    <row r="169" spans="2:11" ht="15" customHeight="1">
      <c r="B169" s="242"/>
      <c r="C169" s="222" t="s">
        <v>348</v>
      </c>
      <c r="D169" s="222"/>
      <c r="E169" s="222"/>
      <c r="F169" s="241" t="s">
        <v>399</v>
      </c>
      <c r="G169" s="222"/>
      <c r="H169" s="222" t="s">
        <v>465</v>
      </c>
      <c r="I169" s="222" t="s">
        <v>401</v>
      </c>
      <c r="J169" s="222" t="s">
        <v>449</v>
      </c>
      <c r="K169" s="263"/>
    </row>
    <row r="170" spans="2:11" ht="15" customHeight="1">
      <c r="B170" s="242"/>
      <c r="C170" s="222" t="s">
        <v>404</v>
      </c>
      <c r="D170" s="222"/>
      <c r="E170" s="222"/>
      <c r="F170" s="241" t="s">
        <v>405</v>
      </c>
      <c r="G170" s="222"/>
      <c r="H170" s="222" t="s">
        <v>465</v>
      </c>
      <c r="I170" s="222" t="s">
        <v>401</v>
      </c>
      <c r="J170" s="222">
        <v>50</v>
      </c>
      <c r="K170" s="263"/>
    </row>
    <row r="171" spans="2:11" ht="15" customHeight="1">
      <c r="B171" s="242"/>
      <c r="C171" s="222" t="s">
        <v>407</v>
      </c>
      <c r="D171" s="222"/>
      <c r="E171" s="222"/>
      <c r="F171" s="241" t="s">
        <v>399</v>
      </c>
      <c r="G171" s="222"/>
      <c r="H171" s="222" t="s">
        <v>465</v>
      </c>
      <c r="I171" s="222" t="s">
        <v>409</v>
      </c>
      <c r="J171" s="222"/>
      <c r="K171" s="263"/>
    </row>
    <row r="172" spans="2:11" ht="15" customHeight="1">
      <c r="B172" s="242"/>
      <c r="C172" s="222" t="s">
        <v>418</v>
      </c>
      <c r="D172" s="222"/>
      <c r="E172" s="222"/>
      <c r="F172" s="241" t="s">
        <v>405</v>
      </c>
      <c r="G172" s="222"/>
      <c r="H172" s="222" t="s">
        <v>465</v>
      </c>
      <c r="I172" s="222" t="s">
        <v>401</v>
      </c>
      <c r="J172" s="222">
        <v>50</v>
      </c>
      <c r="K172" s="263"/>
    </row>
    <row r="173" spans="2:11" ht="15" customHeight="1">
      <c r="B173" s="242"/>
      <c r="C173" s="222" t="s">
        <v>426</v>
      </c>
      <c r="D173" s="222"/>
      <c r="E173" s="222"/>
      <c r="F173" s="241" t="s">
        <v>405</v>
      </c>
      <c r="G173" s="222"/>
      <c r="H173" s="222" t="s">
        <v>465</v>
      </c>
      <c r="I173" s="222" t="s">
        <v>401</v>
      </c>
      <c r="J173" s="222">
        <v>50</v>
      </c>
      <c r="K173" s="263"/>
    </row>
    <row r="174" spans="2:11" ht="15" customHeight="1">
      <c r="B174" s="242"/>
      <c r="C174" s="222" t="s">
        <v>424</v>
      </c>
      <c r="D174" s="222"/>
      <c r="E174" s="222"/>
      <c r="F174" s="241" t="s">
        <v>405</v>
      </c>
      <c r="G174" s="222"/>
      <c r="H174" s="222" t="s">
        <v>465</v>
      </c>
      <c r="I174" s="222" t="s">
        <v>401</v>
      </c>
      <c r="J174" s="222">
        <v>50</v>
      </c>
      <c r="K174" s="263"/>
    </row>
    <row r="175" spans="2:11" ht="15" customHeight="1">
      <c r="B175" s="242"/>
      <c r="C175" s="222" t="s">
        <v>104</v>
      </c>
      <c r="D175" s="222"/>
      <c r="E175" s="222"/>
      <c r="F175" s="241" t="s">
        <v>399</v>
      </c>
      <c r="G175" s="222"/>
      <c r="H175" s="222" t="s">
        <v>466</v>
      </c>
      <c r="I175" s="222" t="s">
        <v>467</v>
      </c>
      <c r="J175" s="222"/>
      <c r="K175" s="263"/>
    </row>
    <row r="176" spans="2:11" ht="15" customHeight="1">
      <c r="B176" s="242"/>
      <c r="C176" s="222" t="s">
        <v>54</v>
      </c>
      <c r="D176" s="222"/>
      <c r="E176" s="222"/>
      <c r="F176" s="241" t="s">
        <v>399</v>
      </c>
      <c r="G176" s="222"/>
      <c r="H176" s="222" t="s">
        <v>468</v>
      </c>
      <c r="I176" s="222" t="s">
        <v>469</v>
      </c>
      <c r="J176" s="222">
        <v>1</v>
      </c>
      <c r="K176" s="263"/>
    </row>
    <row r="177" spans="2:11" ht="15" customHeight="1">
      <c r="B177" s="242"/>
      <c r="C177" s="222" t="s">
        <v>50</v>
      </c>
      <c r="D177" s="222"/>
      <c r="E177" s="222"/>
      <c r="F177" s="241" t="s">
        <v>399</v>
      </c>
      <c r="G177" s="222"/>
      <c r="H177" s="222" t="s">
        <v>470</v>
      </c>
      <c r="I177" s="222" t="s">
        <v>401</v>
      </c>
      <c r="J177" s="222">
        <v>20</v>
      </c>
      <c r="K177" s="263"/>
    </row>
    <row r="178" spans="2:11" ht="15" customHeight="1">
      <c r="B178" s="242"/>
      <c r="C178" s="222" t="s">
        <v>105</v>
      </c>
      <c r="D178" s="222"/>
      <c r="E178" s="222"/>
      <c r="F178" s="241" t="s">
        <v>399</v>
      </c>
      <c r="G178" s="222"/>
      <c r="H178" s="222" t="s">
        <v>471</v>
      </c>
      <c r="I178" s="222" t="s">
        <v>401</v>
      </c>
      <c r="J178" s="222">
        <v>255</v>
      </c>
      <c r="K178" s="263"/>
    </row>
    <row r="179" spans="2:11" ht="15" customHeight="1">
      <c r="B179" s="242"/>
      <c r="C179" s="222" t="s">
        <v>106</v>
      </c>
      <c r="D179" s="222"/>
      <c r="E179" s="222"/>
      <c r="F179" s="241" t="s">
        <v>399</v>
      </c>
      <c r="G179" s="222"/>
      <c r="H179" s="222" t="s">
        <v>364</v>
      </c>
      <c r="I179" s="222" t="s">
        <v>401</v>
      </c>
      <c r="J179" s="222">
        <v>10</v>
      </c>
      <c r="K179" s="263"/>
    </row>
    <row r="180" spans="2:11" ht="15" customHeight="1">
      <c r="B180" s="242"/>
      <c r="C180" s="222" t="s">
        <v>107</v>
      </c>
      <c r="D180" s="222"/>
      <c r="E180" s="222"/>
      <c r="F180" s="241" t="s">
        <v>399</v>
      </c>
      <c r="G180" s="222"/>
      <c r="H180" s="222" t="s">
        <v>472</v>
      </c>
      <c r="I180" s="222" t="s">
        <v>433</v>
      </c>
      <c r="J180" s="222"/>
      <c r="K180" s="263"/>
    </row>
    <row r="181" spans="2:11" ht="15" customHeight="1">
      <c r="B181" s="242"/>
      <c r="C181" s="222" t="s">
        <v>473</v>
      </c>
      <c r="D181" s="222"/>
      <c r="E181" s="222"/>
      <c r="F181" s="241" t="s">
        <v>399</v>
      </c>
      <c r="G181" s="222"/>
      <c r="H181" s="222" t="s">
        <v>474</v>
      </c>
      <c r="I181" s="222" t="s">
        <v>433</v>
      </c>
      <c r="J181" s="222"/>
      <c r="K181" s="263"/>
    </row>
    <row r="182" spans="2:11" ht="15" customHeight="1">
      <c r="B182" s="242"/>
      <c r="C182" s="222" t="s">
        <v>462</v>
      </c>
      <c r="D182" s="222"/>
      <c r="E182" s="222"/>
      <c r="F182" s="241" t="s">
        <v>399</v>
      </c>
      <c r="G182" s="222"/>
      <c r="H182" s="222" t="s">
        <v>475</v>
      </c>
      <c r="I182" s="222" t="s">
        <v>433</v>
      </c>
      <c r="J182" s="222"/>
      <c r="K182" s="263"/>
    </row>
    <row r="183" spans="2:11" ht="15" customHeight="1">
      <c r="B183" s="242"/>
      <c r="C183" s="222" t="s">
        <v>109</v>
      </c>
      <c r="D183" s="222"/>
      <c r="E183" s="222"/>
      <c r="F183" s="241" t="s">
        <v>405</v>
      </c>
      <c r="G183" s="222"/>
      <c r="H183" s="222" t="s">
        <v>476</v>
      </c>
      <c r="I183" s="222" t="s">
        <v>401</v>
      </c>
      <c r="J183" s="222">
        <v>50</v>
      </c>
      <c r="K183" s="263"/>
    </row>
    <row r="184" spans="2:11" ht="15" customHeight="1">
      <c r="B184" s="242"/>
      <c r="C184" s="222" t="s">
        <v>477</v>
      </c>
      <c r="D184" s="222"/>
      <c r="E184" s="222"/>
      <c r="F184" s="241" t="s">
        <v>405</v>
      </c>
      <c r="G184" s="222"/>
      <c r="H184" s="222" t="s">
        <v>478</v>
      </c>
      <c r="I184" s="222" t="s">
        <v>479</v>
      </c>
      <c r="J184" s="222"/>
      <c r="K184" s="263"/>
    </row>
    <row r="185" spans="2:11" ht="15" customHeight="1">
      <c r="B185" s="242"/>
      <c r="C185" s="222" t="s">
        <v>480</v>
      </c>
      <c r="D185" s="222"/>
      <c r="E185" s="222"/>
      <c r="F185" s="241" t="s">
        <v>405</v>
      </c>
      <c r="G185" s="222"/>
      <c r="H185" s="222" t="s">
        <v>481</v>
      </c>
      <c r="I185" s="222" t="s">
        <v>479</v>
      </c>
      <c r="J185" s="222"/>
      <c r="K185" s="263"/>
    </row>
    <row r="186" spans="2:11" ht="15" customHeight="1">
      <c r="B186" s="242"/>
      <c r="C186" s="222" t="s">
        <v>482</v>
      </c>
      <c r="D186" s="222"/>
      <c r="E186" s="222"/>
      <c r="F186" s="241" t="s">
        <v>405</v>
      </c>
      <c r="G186" s="222"/>
      <c r="H186" s="222" t="s">
        <v>483</v>
      </c>
      <c r="I186" s="222" t="s">
        <v>479</v>
      </c>
      <c r="J186" s="222"/>
      <c r="K186" s="263"/>
    </row>
    <row r="187" spans="2:11" ht="15" customHeight="1">
      <c r="B187" s="242"/>
      <c r="C187" s="275" t="s">
        <v>484</v>
      </c>
      <c r="D187" s="222"/>
      <c r="E187" s="222"/>
      <c r="F187" s="241" t="s">
        <v>405</v>
      </c>
      <c r="G187" s="222"/>
      <c r="H187" s="222" t="s">
        <v>485</v>
      </c>
      <c r="I187" s="222" t="s">
        <v>486</v>
      </c>
      <c r="J187" s="276" t="s">
        <v>487</v>
      </c>
      <c r="K187" s="263"/>
    </row>
    <row r="188" spans="2:11" ht="15" customHeight="1">
      <c r="B188" s="242"/>
      <c r="C188" s="227" t="s">
        <v>39</v>
      </c>
      <c r="D188" s="222"/>
      <c r="E188" s="222"/>
      <c r="F188" s="241" t="s">
        <v>399</v>
      </c>
      <c r="G188" s="222"/>
      <c r="H188" s="218" t="s">
        <v>488</v>
      </c>
      <c r="I188" s="222" t="s">
        <v>489</v>
      </c>
      <c r="J188" s="222"/>
      <c r="K188" s="263"/>
    </row>
    <row r="189" spans="2:11" ht="15" customHeight="1">
      <c r="B189" s="242"/>
      <c r="C189" s="227" t="s">
        <v>490</v>
      </c>
      <c r="D189" s="222"/>
      <c r="E189" s="222"/>
      <c r="F189" s="241" t="s">
        <v>399</v>
      </c>
      <c r="G189" s="222"/>
      <c r="H189" s="222" t="s">
        <v>491</v>
      </c>
      <c r="I189" s="222" t="s">
        <v>433</v>
      </c>
      <c r="J189" s="222"/>
      <c r="K189" s="263"/>
    </row>
    <row r="190" spans="2:11" ht="15" customHeight="1">
      <c r="B190" s="242"/>
      <c r="C190" s="227" t="s">
        <v>492</v>
      </c>
      <c r="D190" s="222"/>
      <c r="E190" s="222"/>
      <c r="F190" s="241" t="s">
        <v>399</v>
      </c>
      <c r="G190" s="222"/>
      <c r="H190" s="222" t="s">
        <v>493</v>
      </c>
      <c r="I190" s="222" t="s">
        <v>433</v>
      </c>
      <c r="J190" s="222"/>
      <c r="K190" s="263"/>
    </row>
    <row r="191" spans="2:11" ht="15" customHeight="1">
      <c r="B191" s="242"/>
      <c r="C191" s="227" t="s">
        <v>494</v>
      </c>
      <c r="D191" s="222"/>
      <c r="E191" s="222"/>
      <c r="F191" s="241" t="s">
        <v>405</v>
      </c>
      <c r="G191" s="222"/>
      <c r="H191" s="222" t="s">
        <v>495</v>
      </c>
      <c r="I191" s="222" t="s">
        <v>433</v>
      </c>
      <c r="J191" s="222"/>
      <c r="K191" s="263"/>
    </row>
    <row r="192" spans="2:11" ht="15" customHeight="1">
      <c r="B192" s="269"/>
      <c r="C192" s="277"/>
      <c r="D192" s="251"/>
      <c r="E192" s="251"/>
      <c r="F192" s="251"/>
      <c r="G192" s="251"/>
      <c r="H192" s="251"/>
      <c r="I192" s="251"/>
      <c r="J192" s="251"/>
      <c r="K192" s="270"/>
    </row>
    <row r="193" spans="2:11" ht="18.75" customHeight="1">
      <c r="B193" s="218"/>
      <c r="C193" s="222"/>
      <c r="D193" s="222"/>
      <c r="E193" s="222"/>
      <c r="F193" s="241"/>
      <c r="G193" s="222"/>
      <c r="H193" s="222"/>
      <c r="I193" s="222"/>
      <c r="J193" s="222"/>
      <c r="K193" s="218"/>
    </row>
    <row r="194" spans="2:11" ht="18.75" customHeight="1">
      <c r="B194" s="218"/>
      <c r="C194" s="222"/>
      <c r="D194" s="222"/>
      <c r="E194" s="222"/>
      <c r="F194" s="241"/>
      <c r="G194" s="222"/>
      <c r="H194" s="222"/>
      <c r="I194" s="222"/>
      <c r="J194" s="222"/>
      <c r="K194" s="218"/>
    </row>
    <row r="195" spans="2:11" ht="18.75" customHeight="1">
      <c r="B195" s="228"/>
      <c r="C195" s="228"/>
      <c r="D195" s="228"/>
      <c r="E195" s="228"/>
      <c r="F195" s="228"/>
      <c r="G195" s="228"/>
      <c r="H195" s="228"/>
      <c r="I195" s="228"/>
      <c r="J195" s="228"/>
      <c r="K195" s="228"/>
    </row>
    <row r="196" spans="2:11">
      <c r="B196" s="210"/>
      <c r="C196" s="211"/>
      <c r="D196" s="211"/>
      <c r="E196" s="211"/>
      <c r="F196" s="211"/>
      <c r="G196" s="211"/>
      <c r="H196" s="211"/>
      <c r="I196" s="211"/>
      <c r="J196" s="211"/>
      <c r="K196" s="212"/>
    </row>
    <row r="197" spans="2:11" ht="21">
      <c r="B197" s="213"/>
      <c r="C197" s="336" t="s">
        <v>496</v>
      </c>
      <c r="D197" s="336"/>
      <c r="E197" s="336"/>
      <c r="F197" s="336"/>
      <c r="G197" s="336"/>
      <c r="H197" s="336"/>
      <c r="I197" s="336"/>
      <c r="J197" s="336"/>
      <c r="K197" s="214"/>
    </row>
    <row r="198" spans="2:11" ht="25.5" customHeight="1">
      <c r="B198" s="213"/>
      <c r="C198" s="278" t="s">
        <v>497</v>
      </c>
      <c r="D198" s="278"/>
      <c r="E198" s="278"/>
      <c r="F198" s="278" t="s">
        <v>498</v>
      </c>
      <c r="G198" s="279"/>
      <c r="H198" s="335" t="s">
        <v>499</v>
      </c>
      <c r="I198" s="335"/>
      <c r="J198" s="335"/>
      <c r="K198" s="214"/>
    </row>
    <row r="199" spans="2:11" ht="5.25" customHeight="1">
      <c r="B199" s="242"/>
      <c r="C199" s="239"/>
      <c r="D199" s="239"/>
      <c r="E199" s="239"/>
      <c r="F199" s="239"/>
      <c r="G199" s="222"/>
      <c r="H199" s="239"/>
      <c r="I199" s="239"/>
      <c r="J199" s="239"/>
      <c r="K199" s="263"/>
    </row>
    <row r="200" spans="2:11" ht="15" customHeight="1">
      <c r="B200" s="242"/>
      <c r="C200" s="222" t="s">
        <v>489</v>
      </c>
      <c r="D200" s="222"/>
      <c r="E200" s="222"/>
      <c r="F200" s="241" t="s">
        <v>40</v>
      </c>
      <c r="G200" s="222"/>
      <c r="H200" s="333" t="s">
        <v>500</v>
      </c>
      <c r="I200" s="333"/>
      <c r="J200" s="333"/>
      <c r="K200" s="263"/>
    </row>
    <row r="201" spans="2:11" ht="15" customHeight="1">
      <c r="B201" s="242"/>
      <c r="C201" s="248"/>
      <c r="D201" s="222"/>
      <c r="E201" s="222"/>
      <c r="F201" s="241" t="s">
        <v>41</v>
      </c>
      <c r="G201" s="222"/>
      <c r="H201" s="333" t="s">
        <v>501</v>
      </c>
      <c r="I201" s="333"/>
      <c r="J201" s="333"/>
      <c r="K201" s="263"/>
    </row>
    <row r="202" spans="2:11" ht="15" customHeight="1">
      <c r="B202" s="242"/>
      <c r="C202" s="248"/>
      <c r="D202" s="222"/>
      <c r="E202" s="222"/>
      <c r="F202" s="241" t="s">
        <v>44</v>
      </c>
      <c r="G202" s="222"/>
      <c r="H202" s="333" t="s">
        <v>502</v>
      </c>
      <c r="I202" s="333"/>
      <c r="J202" s="333"/>
      <c r="K202" s="263"/>
    </row>
    <row r="203" spans="2:11" ht="15" customHeight="1">
      <c r="B203" s="242"/>
      <c r="C203" s="222"/>
      <c r="D203" s="222"/>
      <c r="E203" s="222"/>
      <c r="F203" s="241" t="s">
        <v>42</v>
      </c>
      <c r="G203" s="222"/>
      <c r="H203" s="333" t="s">
        <v>503</v>
      </c>
      <c r="I203" s="333"/>
      <c r="J203" s="333"/>
      <c r="K203" s="263"/>
    </row>
    <row r="204" spans="2:11" ht="15" customHeight="1">
      <c r="B204" s="242"/>
      <c r="C204" s="222"/>
      <c r="D204" s="222"/>
      <c r="E204" s="222"/>
      <c r="F204" s="241" t="s">
        <v>43</v>
      </c>
      <c r="G204" s="222"/>
      <c r="H204" s="333" t="s">
        <v>504</v>
      </c>
      <c r="I204" s="333"/>
      <c r="J204" s="333"/>
      <c r="K204" s="263"/>
    </row>
    <row r="205" spans="2:11" ht="15" customHeight="1">
      <c r="B205" s="242"/>
      <c r="C205" s="222"/>
      <c r="D205" s="222"/>
      <c r="E205" s="222"/>
      <c r="F205" s="241"/>
      <c r="G205" s="222"/>
      <c r="H205" s="222"/>
      <c r="I205" s="222"/>
      <c r="J205" s="222"/>
      <c r="K205" s="263"/>
    </row>
    <row r="206" spans="2:11" ht="15" customHeight="1">
      <c r="B206" s="242"/>
      <c r="C206" s="222" t="s">
        <v>445</v>
      </c>
      <c r="D206" s="222"/>
      <c r="E206" s="222"/>
      <c r="F206" s="241" t="s">
        <v>76</v>
      </c>
      <c r="G206" s="222"/>
      <c r="H206" s="333" t="s">
        <v>505</v>
      </c>
      <c r="I206" s="333"/>
      <c r="J206" s="333"/>
      <c r="K206" s="263"/>
    </row>
    <row r="207" spans="2:11" ht="15" customHeight="1">
      <c r="B207" s="242"/>
      <c r="C207" s="248"/>
      <c r="D207" s="222"/>
      <c r="E207" s="222"/>
      <c r="F207" s="241" t="s">
        <v>342</v>
      </c>
      <c r="G207" s="222"/>
      <c r="H207" s="333" t="s">
        <v>343</v>
      </c>
      <c r="I207" s="333"/>
      <c r="J207" s="333"/>
      <c r="K207" s="263"/>
    </row>
    <row r="208" spans="2:11" ht="15" customHeight="1">
      <c r="B208" s="242"/>
      <c r="C208" s="222"/>
      <c r="D208" s="222"/>
      <c r="E208" s="222"/>
      <c r="F208" s="241" t="s">
        <v>340</v>
      </c>
      <c r="G208" s="222"/>
      <c r="H208" s="333" t="s">
        <v>506</v>
      </c>
      <c r="I208" s="333"/>
      <c r="J208" s="333"/>
      <c r="K208" s="263"/>
    </row>
    <row r="209" spans="2:11" ht="15" customHeight="1">
      <c r="B209" s="280"/>
      <c r="C209" s="248"/>
      <c r="D209" s="248"/>
      <c r="E209" s="248"/>
      <c r="F209" s="241" t="s">
        <v>344</v>
      </c>
      <c r="G209" s="227"/>
      <c r="H209" s="334" t="s">
        <v>345</v>
      </c>
      <c r="I209" s="334"/>
      <c r="J209" s="334"/>
      <c r="K209" s="281"/>
    </row>
    <row r="210" spans="2:11" ht="15" customHeight="1">
      <c r="B210" s="280"/>
      <c r="C210" s="248"/>
      <c r="D210" s="248"/>
      <c r="E210" s="248"/>
      <c r="F210" s="241" t="s">
        <v>346</v>
      </c>
      <c r="G210" s="227"/>
      <c r="H210" s="334" t="s">
        <v>507</v>
      </c>
      <c r="I210" s="334"/>
      <c r="J210" s="334"/>
      <c r="K210" s="281"/>
    </row>
    <row r="211" spans="2:11" ht="15" customHeight="1">
      <c r="B211" s="280"/>
      <c r="C211" s="248"/>
      <c r="D211" s="248"/>
      <c r="E211" s="248"/>
      <c r="F211" s="282"/>
      <c r="G211" s="227"/>
      <c r="H211" s="283"/>
      <c r="I211" s="283"/>
      <c r="J211" s="283"/>
      <c r="K211" s="281"/>
    </row>
    <row r="212" spans="2:11" ht="15" customHeight="1">
      <c r="B212" s="280"/>
      <c r="C212" s="222" t="s">
        <v>469</v>
      </c>
      <c r="D212" s="248"/>
      <c r="E212" s="248"/>
      <c r="F212" s="241">
        <v>1</v>
      </c>
      <c r="G212" s="227"/>
      <c r="H212" s="334" t="s">
        <v>508</v>
      </c>
      <c r="I212" s="334"/>
      <c r="J212" s="334"/>
      <c r="K212" s="281"/>
    </row>
    <row r="213" spans="2:11" ht="15" customHeight="1">
      <c r="B213" s="280"/>
      <c r="C213" s="248"/>
      <c r="D213" s="248"/>
      <c r="E213" s="248"/>
      <c r="F213" s="241">
        <v>2</v>
      </c>
      <c r="G213" s="227"/>
      <c r="H213" s="334" t="s">
        <v>509</v>
      </c>
      <c r="I213" s="334"/>
      <c r="J213" s="334"/>
      <c r="K213" s="281"/>
    </row>
    <row r="214" spans="2:11" ht="15" customHeight="1">
      <c r="B214" s="280"/>
      <c r="C214" s="248"/>
      <c r="D214" s="248"/>
      <c r="E214" s="248"/>
      <c r="F214" s="241">
        <v>3</v>
      </c>
      <c r="G214" s="227"/>
      <c r="H214" s="334" t="s">
        <v>510</v>
      </c>
      <c r="I214" s="334"/>
      <c r="J214" s="334"/>
      <c r="K214" s="281"/>
    </row>
    <row r="215" spans="2:11" ht="15" customHeight="1">
      <c r="B215" s="280"/>
      <c r="C215" s="248"/>
      <c r="D215" s="248"/>
      <c r="E215" s="248"/>
      <c r="F215" s="241">
        <v>4</v>
      </c>
      <c r="G215" s="227"/>
      <c r="H215" s="334" t="s">
        <v>511</v>
      </c>
      <c r="I215" s="334"/>
      <c r="J215" s="334"/>
      <c r="K215" s="281"/>
    </row>
    <row r="216" spans="2:11" ht="12.75" customHeight="1">
      <c r="B216" s="284"/>
      <c r="C216" s="285"/>
      <c r="D216" s="285"/>
      <c r="E216" s="285"/>
      <c r="F216" s="285"/>
      <c r="G216" s="285"/>
      <c r="H216" s="285"/>
      <c r="I216" s="285"/>
      <c r="J216" s="285"/>
      <c r="K216" s="286"/>
    </row>
  </sheetData>
  <sheetProtection formatCells="0" formatColumns="0" formatRows="0" insertColumns="0" insertRows="0" insertHyperlinks="0" deleteColumns="0" deleteRows="0" sort="0" autoFilter="0" pivotTables="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01 - stavební úpravy</vt:lpstr>
      <vt:lpstr>02 - úprava elektroinstalace</vt:lpstr>
      <vt:lpstr>Pokyny pro vyplnění</vt:lpstr>
      <vt:lpstr>'01 - stavební úpravy'!Názvy_tisku</vt:lpstr>
      <vt:lpstr>'02 - úprava elektroinstalace'!Názvy_tisku</vt:lpstr>
      <vt:lpstr>'Rekapitulace stavby'!Názvy_tisku</vt:lpstr>
      <vt:lpstr>'01 - stavební úpravy'!Oblast_tisku</vt:lpstr>
      <vt:lpstr>'02 - úprava elektroinstalace'!Oblast_tisku</vt:lpstr>
      <vt:lpstr>'Pokyny pro vyplnění'!Oblast_tisku</vt:lpstr>
      <vt:lpstr>'Rekapitulace stavby'!Oblast_tisku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Sroll</dc:creator>
  <cp:lastModifiedBy>Marie Plechačová</cp:lastModifiedBy>
  <dcterms:created xsi:type="dcterms:W3CDTF">2019-01-28T14:35:40Z</dcterms:created>
  <dcterms:modified xsi:type="dcterms:W3CDTF">2019-04-15T07:15:34Z</dcterms:modified>
</cp:coreProperties>
</file>