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lechacova\Documents\Výběrová řízení\Výběrová řízení 2019\dveře\dveře\"/>
    </mc:Choice>
  </mc:AlternateContent>
  <bookViews>
    <workbookView xWindow="0" yWindow="0" windowWidth="24000" windowHeight="9135"/>
  </bookViews>
  <sheets>
    <sheet name="Rekapitulace stavby" sheetId="1" r:id="rId1"/>
    <sheet name="01 - stavební úpravy" sheetId="2" r:id="rId2"/>
    <sheet name="02 - úprava elektroinstalace" sheetId="3" r:id="rId3"/>
  </sheets>
  <definedNames>
    <definedName name="_xlnm.Print_Titles" localSheetId="1">'01 - stavební úpravy'!$115:$115</definedName>
    <definedName name="_xlnm.Print_Titles" localSheetId="2">'02 - úprava elektroinstalace'!$114:$114</definedName>
    <definedName name="_xlnm.Print_Titles" localSheetId="0">'Rekapitulace stavby'!$85:$85</definedName>
    <definedName name="_xlnm.Print_Area" localSheetId="1">'01 - stavební úpravy'!$C$4:$Q$70,'01 - stavební úpravy'!$C$76:$Q$99,'01 - stavební úpravy'!$C$105:$Q$147</definedName>
    <definedName name="_xlnm.Print_Area" localSheetId="2">'02 - úprava elektroinstalace'!$C$4:$Q$70,'02 - úprava elektroinstalace'!$C$76:$Q$98,'02 - úprava elektroinstalace'!$C$104:$Q$145</definedName>
    <definedName name="_xlnm.Print_Area" localSheetId="0">'Rekapitulace stavby'!$C$4:$AP$70,'Rekapitulace stavby'!$C$76:$AP$93</definedName>
  </definedNames>
  <calcPr calcId="152511"/>
</workbook>
</file>

<file path=xl/calcChain.xml><?xml version="1.0" encoding="utf-8"?>
<calcChain xmlns="http://schemas.openxmlformats.org/spreadsheetml/2006/main">
  <c r="AY89" i="1" l="1"/>
  <c r="AX89" i="1"/>
  <c r="BI145" i="3"/>
  <c r="BH145" i="3"/>
  <c r="BG145" i="3"/>
  <c r="BF145" i="3"/>
  <c r="AA145" i="3"/>
  <c r="Y145" i="3"/>
  <c r="Y142" i="3" s="1"/>
  <c r="W145" i="3"/>
  <c r="BK145" i="3"/>
  <c r="BE145" i="3"/>
  <c r="BI144" i="3"/>
  <c r="BH144" i="3"/>
  <c r="BG144" i="3"/>
  <c r="BF144" i="3"/>
  <c r="AA144" i="3"/>
  <c r="Y144" i="3"/>
  <c r="W144" i="3"/>
  <c r="BK144" i="3"/>
  <c r="BK142" i="3" s="1"/>
  <c r="BE144" i="3"/>
  <c r="BI143" i="3"/>
  <c r="BH143" i="3"/>
  <c r="BG143" i="3"/>
  <c r="BF143" i="3"/>
  <c r="AA143" i="3"/>
  <c r="AA142" i="3"/>
  <c r="Y143" i="3"/>
  <c r="W143" i="3"/>
  <c r="W142" i="3"/>
  <c r="BK143" i="3"/>
  <c r="BE143" i="3"/>
  <c r="BI141" i="3"/>
  <c r="BH141" i="3"/>
  <c r="BG141" i="3"/>
  <c r="BF141" i="3"/>
  <c r="AA141" i="3"/>
  <c r="Y141" i="3"/>
  <c r="W141" i="3"/>
  <c r="BK141" i="3"/>
  <c r="BE141" i="3"/>
  <c r="BI140" i="3"/>
  <c r="BH140" i="3"/>
  <c r="BG140" i="3"/>
  <c r="BF140" i="3"/>
  <c r="AA140" i="3"/>
  <c r="Y140" i="3"/>
  <c r="W140" i="3"/>
  <c r="BK140" i="3"/>
  <c r="BE140" i="3"/>
  <c r="BI139" i="3"/>
  <c r="BH139" i="3"/>
  <c r="BG139" i="3"/>
  <c r="BF139" i="3"/>
  <c r="AA139" i="3"/>
  <c r="Y139" i="3"/>
  <c r="W139" i="3"/>
  <c r="BK139" i="3"/>
  <c r="BE139" i="3"/>
  <c r="BI138" i="3"/>
  <c r="BH138" i="3"/>
  <c r="BG138" i="3"/>
  <c r="BF138" i="3"/>
  <c r="AA138" i="3"/>
  <c r="Y138" i="3"/>
  <c r="W138" i="3"/>
  <c r="BK138" i="3"/>
  <c r="BE138" i="3"/>
  <c r="BI137" i="3"/>
  <c r="BH137" i="3"/>
  <c r="BG137" i="3"/>
  <c r="BF137" i="3"/>
  <c r="AA137" i="3"/>
  <c r="Y137" i="3"/>
  <c r="W137" i="3"/>
  <c r="BK137" i="3"/>
  <c r="BE137" i="3"/>
  <c r="BI136" i="3"/>
  <c r="BH136" i="3"/>
  <c r="BG136" i="3"/>
  <c r="BF136" i="3"/>
  <c r="AA136" i="3"/>
  <c r="Y136" i="3"/>
  <c r="W136" i="3"/>
  <c r="BK136" i="3"/>
  <c r="BE136" i="3"/>
  <c r="BI135" i="3"/>
  <c r="BH135" i="3"/>
  <c r="BG135" i="3"/>
  <c r="BF135" i="3"/>
  <c r="AA135" i="3"/>
  <c r="Y135" i="3"/>
  <c r="W135" i="3"/>
  <c r="BK135" i="3"/>
  <c r="BE135" i="3"/>
  <c r="BI134" i="3"/>
  <c r="H36" i="3" s="1"/>
  <c r="BD89" i="1" s="1"/>
  <c r="BH134" i="3"/>
  <c r="BG134" i="3"/>
  <c r="BF134" i="3"/>
  <c r="AA134" i="3"/>
  <c r="AA133" i="3"/>
  <c r="AA132" i="3" s="1"/>
  <c r="Y134" i="3"/>
  <c r="Y133" i="3" s="1"/>
  <c r="W134" i="3"/>
  <c r="W133" i="3"/>
  <c r="W132" i="3" s="1"/>
  <c r="W115" i="3" s="1"/>
  <c r="AU89" i="1" s="1"/>
  <c r="BK134" i="3"/>
  <c r="BK133" i="3" s="1"/>
  <c r="BE134" i="3"/>
  <c r="BI131" i="3"/>
  <c r="BH131" i="3"/>
  <c r="BG131" i="3"/>
  <c r="BF131" i="3"/>
  <c r="AA131" i="3"/>
  <c r="AA130" i="3"/>
  <c r="Y131" i="3"/>
  <c r="Y130" i="3"/>
  <c r="W131" i="3"/>
  <c r="W130" i="3"/>
  <c r="BK131" i="3"/>
  <c r="BK130" i="3" s="1"/>
  <c r="BE131" i="3"/>
  <c r="BI129" i="3"/>
  <c r="BH129" i="3"/>
  <c r="BG129" i="3"/>
  <c r="BF129" i="3"/>
  <c r="AA129" i="3"/>
  <c r="AA128" i="3"/>
  <c r="AA127" i="3" s="1"/>
  <c r="Y129" i="3"/>
  <c r="Y128" i="3" s="1"/>
  <c r="Y127" i="3" s="1"/>
  <c r="W129" i="3"/>
  <c r="W128" i="3"/>
  <c r="W127" i="3" s="1"/>
  <c r="BK129" i="3"/>
  <c r="BK128" i="3" s="1"/>
  <c r="BE129" i="3"/>
  <c r="BI126" i="3"/>
  <c r="BH126" i="3"/>
  <c r="BG126" i="3"/>
  <c r="BF126" i="3"/>
  <c r="AA126" i="3"/>
  <c r="Y126" i="3"/>
  <c r="W126" i="3"/>
  <c r="BK126" i="3"/>
  <c r="BE126" i="3"/>
  <c r="BI125" i="3"/>
  <c r="BH125" i="3"/>
  <c r="BG125" i="3"/>
  <c r="BF125" i="3"/>
  <c r="AA125" i="3"/>
  <c r="Y125" i="3"/>
  <c r="W125" i="3"/>
  <c r="BK125" i="3"/>
  <c r="BE125" i="3"/>
  <c r="BI124" i="3"/>
  <c r="BH124" i="3"/>
  <c r="BG124" i="3"/>
  <c r="BF124" i="3"/>
  <c r="AA124" i="3"/>
  <c r="Y124" i="3"/>
  <c r="W124" i="3"/>
  <c r="BK124" i="3"/>
  <c r="BE124" i="3"/>
  <c r="BI123" i="3"/>
  <c r="BH123" i="3"/>
  <c r="BG123" i="3"/>
  <c r="BF123" i="3"/>
  <c r="AA123" i="3"/>
  <c r="Y123" i="3"/>
  <c r="W123" i="3"/>
  <c r="BK123" i="3"/>
  <c r="BE123" i="3"/>
  <c r="BI122" i="3"/>
  <c r="BH122" i="3"/>
  <c r="BG122" i="3"/>
  <c r="BF122" i="3"/>
  <c r="AA122" i="3"/>
  <c r="Y122" i="3"/>
  <c r="W122" i="3"/>
  <c r="BK122" i="3"/>
  <c r="BE122" i="3"/>
  <c r="BI121" i="3"/>
  <c r="BH121" i="3"/>
  <c r="BG121" i="3"/>
  <c r="BF121" i="3"/>
  <c r="AA121" i="3"/>
  <c r="Y121" i="3"/>
  <c r="W121" i="3"/>
  <c r="BK121" i="3"/>
  <c r="BE121" i="3"/>
  <c r="BI120" i="3"/>
  <c r="BH120" i="3"/>
  <c r="BG120" i="3"/>
  <c r="BF120" i="3"/>
  <c r="AA120" i="3"/>
  <c r="Y120" i="3"/>
  <c r="W120" i="3"/>
  <c r="BK120" i="3"/>
  <c r="BE120" i="3"/>
  <c r="BI119" i="3"/>
  <c r="BH119" i="3"/>
  <c r="BG119" i="3"/>
  <c r="BF119" i="3"/>
  <c r="AA119" i="3"/>
  <c r="Y119" i="3"/>
  <c r="W119" i="3"/>
  <c r="BK119" i="3"/>
  <c r="BE119" i="3"/>
  <c r="BI118" i="3"/>
  <c r="BH118" i="3"/>
  <c r="BG118" i="3"/>
  <c r="BF118" i="3"/>
  <c r="AA118" i="3"/>
  <c r="Y118" i="3"/>
  <c r="W118" i="3"/>
  <c r="BK118" i="3"/>
  <c r="BE118" i="3"/>
  <c r="BI117" i="3"/>
  <c r="BH117" i="3"/>
  <c r="BG117" i="3"/>
  <c r="BF117" i="3"/>
  <c r="AA117" i="3"/>
  <c r="Y117" i="3"/>
  <c r="W117" i="3"/>
  <c r="BK117" i="3"/>
  <c r="BE117" i="3"/>
  <c r="BI116" i="3"/>
  <c r="BH116" i="3"/>
  <c r="BG116" i="3"/>
  <c r="BF116" i="3"/>
  <c r="AA116" i="3"/>
  <c r="Y116" i="3"/>
  <c r="W116" i="3"/>
  <c r="BK116" i="3"/>
  <c r="BE116" i="3"/>
  <c r="F109" i="3"/>
  <c r="F107" i="3"/>
  <c r="AS89" i="1"/>
  <c r="AS87" i="1" s="1"/>
  <c r="F81" i="3"/>
  <c r="F79" i="3"/>
  <c r="O21" i="3"/>
  <c r="E21" i="3"/>
  <c r="M112" i="3" s="1"/>
  <c r="O20" i="3"/>
  <c r="O18" i="3"/>
  <c r="E18" i="3"/>
  <c r="M111" i="3" s="1"/>
  <c r="O17" i="3"/>
  <c r="O15" i="3"/>
  <c r="E15" i="3"/>
  <c r="F112" i="3" s="1"/>
  <c r="F84" i="3"/>
  <c r="O14" i="3"/>
  <c r="O12" i="3"/>
  <c r="E12" i="3"/>
  <c r="F111" i="3"/>
  <c r="F83" i="3"/>
  <c r="O11" i="3"/>
  <c r="M109" i="3"/>
  <c r="M81" i="3"/>
  <c r="F6" i="3"/>
  <c r="F106" i="3" s="1"/>
  <c r="F78" i="3"/>
  <c r="AY88" i="1"/>
  <c r="AX88" i="1"/>
  <c r="BI147" i="2"/>
  <c r="BH147" i="2"/>
  <c r="BG147" i="2"/>
  <c r="BF147" i="2"/>
  <c r="AA147" i="2"/>
  <c r="Y147" i="2"/>
  <c r="W147" i="2"/>
  <c r="BK147" i="2"/>
  <c r="BE147" i="2"/>
  <c r="BI146" i="2"/>
  <c r="BH146" i="2"/>
  <c r="BG146" i="2"/>
  <c r="BF146" i="2"/>
  <c r="AA146" i="2"/>
  <c r="Y146" i="2"/>
  <c r="W146" i="2"/>
  <c r="BK146" i="2"/>
  <c r="BE146" i="2"/>
  <c r="BI145" i="2"/>
  <c r="BH145" i="2"/>
  <c r="BG145" i="2"/>
  <c r="BF145" i="2"/>
  <c r="AA145" i="2"/>
  <c r="Y145" i="2"/>
  <c r="W145" i="2"/>
  <c r="BK145" i="2"/>
  <c r="BE145" i="2"/>
  <c r="BI144" i="2"/>
  <c r="BH144" i="2"/>
  <c r="BG144" i="2"/>
  <c r="BF144" i="2"/>
  <c r="AA144" i="2"/>
  <c r="AA143" i="2"/>
  <c r="Y144" i="2"/>
  <c r="Y143" i="2"/>
  <c r="W144" i="2"/>
  <c r="W143" i="2"/>
  <c r="BK144" i="2"/>
  <c r="BK143" i="2" s="1"/>
  <c r="BE144" i="2"/>
  <c r="BI142" i="2"/>
  <c r="BH142" i="2"/>
  <c r="BG142" i="2"/>
  <c r="BF142" i="2"/>
  <c r="AA142" i="2"/>
  <c r="Y142" i="2"/>
  <c r="W142" i="2"/>
  <c r="BK142" i="2"/>
  <c r="BE142" i="2"/>
  <c r="BI141" i="2"/>
  <c r="BH141" i="2"/>
  <c r="BG141" i="2"/>
  <c r="BF141" i="2"/>
  <c r="AA141" i="2"/>
  <c r="Y141" i="2"/>
  <c r="W141" i="2"/>
  <c r="BK141" i="2"/>
  <c r="BE141" i="2"/>
  <c r="BI140" i="2"/>
  <c r="BH140" i="2"/>
  <c r="BG140" i="2"/>
  <c r="BF140" i="2"/>
  <c r="AA140" i="2"/>
  <c r="Y140" i="2"/>
  <c r="W140" i="2"/>
  <c r="BK140" i="2"/>
  <c r="BE140" i="2"/>
  <c r="BI139" i="2"/>
  <c r="BH139" i="2"/>
  <c r="BG139" i="2"/>
  <c r="BF139" i="2"/>
  <c r="AA139" i="2"/>
  <c r="AA138" i="2"/>
  <c r="AA137" i="2" s="1"/>
  <c r="Y139" i="2"/>
  <c r="Y138" i="2" s="1"/>
  <c r="Y137" i="2" s="1"/>
  <c r="W139" i="2"/>
  <c r="W138" i="2"/>
  <c r="W137" i="2" s="1"/>
  <c r="BK139" i="2"/>
  <c r="BE139" i="2"/>
  <c r="BI136" i="2"/>
  <c r="BH136" i="2"/>
  <c r="BG136" i="2"/>
  <c r="BF136" i="2"/>
  <c r="AA136" i="2"/>
  <c r="Y136" i="2"/>
  <c r="W136" i="2"/>
  <c r="BK136" i="2"/>
  <c r="BE136" i="2"/>
  <c r="BI135" i="2"/>
  <c r="BH135" i="2"/>
  <c r="BG135" i="2"/>
  <c r="BF135" i="2"/>
  <c r="AA135" i="2"/>
  <c r="Y135" i="2"/>
  <c r="W135" i="2"/>
  <c r="BK135" i="2"/>
  <c r="BE135" i="2"/>
  <c r="BI134" i="2"/>
  <c r="BH134" i="2"/>
  <c r="BG134" i="2"/>
  <c r="BF134" i="2"/>
  <c r="AA134" i="2"/>
  <c r="AA133" i="2"/>
  <c r="Y134" i="2"/>
  <c r="Y133" i="2"/>
  <c r="W134" i="2"/>
  <c r="W133" i="2"/>
  <c r="BK134" i="2"/>
  <c r="BK133" i="2" s="1"/>
  <c r="BE134" i="2"/>
  <c r="BI132" i="2"/>
  <c r="BH132" i="2"/>
  <c r="BG132" i="2"/>
  <c r="BF132" i="2"/>
  <c r="AA132" i="2"/>
  <c r="Y132" i="2"/>
  <c r="W132" i="2"/>
  <c r="BK132" i="2"/>
  <c r="BE132" i="2"/>
  <c r="BI131" i="2"/>
  <c r="BH131" i="2"/>
  <c r="BG131" i="2"/>
  <c r="BF131" i="2"/>
  <c r="AA131" i="2"/>
  <c r="Y131" i="2"/>
  <c r="W131" i="2"/>
  <c r="BK131" i="2"/>
  <c r="BE131" i="2"/>
  <c r="BI130" i="2"/>
  <c r="BH130" i="2"/>
  <c r="BG130" i="2"/>
  <c r="BF130" i="2"/>
  <c r="AA130" i="2"/>
  <c r="Y130" i="2"/>
  <c r="W130" i="2"/>
  <c r="BK130" i="2"/>
  <c r="BE130" i="2"/>
  <c r="BI129" i="2"/>
  <c r="BH129" i="2"/>
  <c r="BG129" i="2"/>
  <c r="BF129" i="2"/>
  <c r="AA129" i="2"/>
  <c r="Y129" i="2"/>
  <c r="Y126" i="2" s="1"/>
  <c r="W129" i="2"/>
  <c r="BK129" i="2"/>
  <c r="BE129" i="2"/>
  <c r="BI128" i="2"/>
  <c r="BH128" i="2"/>
  <c r="BG128" i="2"/>
  <c r="BF128" i="2"/>
  <c r="AA128" i="2"/>
  <c r="Y128" i="2"/>
  <c r="W128" i="2"/>
  <c r="BK128" i="2"/>
  <c r="BE128" i="2"/>
  <c r="BI127" i="2"/>
  <c r="BH127" i="2"/>
  <c r="BG127" i="2"/>
  <c r="BF127" i="2"/>
  <c r="AA127" i="2"/>
  <c r="AA126" i="2"/>
  <c r="Y127" i="2"/>
  <c r="W127" i="2"/>
  <c r="W126" i="2"/>
  <c r="BK127" i="2"/>
  <c r="BE127" i="2"/>
  <c r="BI125" i="2"/>
  <c r="BH125" i="2"/>
  <c r="BG125" i="2"/>
  <c r="BF125" i="2"/>
  <c r="AA125" i="2"/>
  <c r="Y125" i="2"/>
  <c r="W125" i="2"/>
  <c r="BK125" i="2"/>
  <c r="BE125" i="2"/>
  <c r="BI124" i="2"/>
  <c r="BH124" i="2"/>
  <c r="BG124" i="2"/>
  <c r="BF124" i="2"/>
  <c r="AA124" i="2"/>
  <c r="AA123" i="2"/>
  <c r="AA122" i="2" s="1"/>
  <c r="Y124" i="2"/>
  <c r="Y123" i="2" s="1"/>
  <c r="Y122" i="2" s="1"/>
  <c r="W124" i="2"/>
  <c r="W123" i="2"/>
  <c r="W122" i="2" s="1"/>
  <c r="BK124" i="2"/>
  <c r="BE124" i="2"/>
  <c r="BI121" i="2"/>
  <c r="BH121" i="2"/>
  <c r="BG121" i="2"/>
  <c r="BF121" i="2"/>
  <c r="AA121" i="2"/>
  <c r="Y121" i="2"/>
  <c r="W121" i="2"/>
  <c r="BK121" i="2"/>
  <c r="BE121" i="2"/>
  <c r="BI120" i="2"/>
  <c r="BH120" i="2"/>
  <c r="BG120" i="2"/>
  <c r="BF120" i="2"/>
  <c r="AA120" i="2"/>
  <c r="Y120" i="2"/>
  <c r="W120" i="2"/>
  <c r="BK120" i="2"/>
  <c r="BE120" i="2"/>
  <c r="BI119" i="2"/>
  <c r="BH119" i="2"/>
  <c r="BG119" i="2"/>
  <c r="BF119" i="2"/>
  <c r="AA119" i="2"/>
  <c r="Y119" i="2"/>
  <c r="W119" i="2"/>
  <c r="BK119" i="2"/>
  <c r="BE119" i="2"/>
  <c r="BI118" i="2"/>
  <c r="BH118" i="2"/>
  <c r="BG118" i="2"/>
  <c r="BF118" i="2"/>
  <c r="AA118" i="2"/>
  <c r="Y118" i="2"/>
  <c r="W118" i="2"/>
  <c r="BK118" i="2"/>
  <c r="BE118" i="2"/>
  <c r="BI117" i="2"/>
  <c r="BH117" i="2"/>
  <c r="BG117" i="2"/>
  <c r="BF117" i="2"/>
  <c r="AA117" i="2"/>
  <c r="Y117" i="2"/>
  <c r="W117" i="2"/>
  <c r="BK117" i="2"/>
  <c r="BE117" i="2"/>
  <c r="F110" i="2"/>
  <c r="F108" i="2"/>
  <c r="AS88" i="1"/>
  <c r="F81" i="2"/>
  <c r="F79" i="2"/>
  <c r="O21" i="2"/>
  <c r="E21" i="2"/>
  <c r="M113" i="2" s="1"/>
  <c r="M84" i="2"/>
  <c r="O20" i="2"/>
  <c r="O18" i="2"/>
  <c r="E18" i="2"/>
  <c r="M112" i="2"/>
  <c r="M83" i="2"/>
  <c r="O17" i="2"/>
  <c r="O15" i="2"/>
  <c r="E15" i="2"/>
  <c r="F113" i="2" s="1"/>
  <c r="O14" i="2"/>
  <c r="O12" i="2"/>
  <c r="E12" i="2"/>
  <c r="F83" i="2" s="1"/>
  <c r="F112" i="2"/>
  <c r="O11" i="2"/>
  <c r="F6" i="2"/>
  <c r="F107" i="2" s="1"/>
  <c r="AM83" i="1"/>
  <c r="L83" i="1"/>
  <c r="AM82" i="1"/>
  <c r="L82" i="1"/>
  <c r="L80" i="1"/>
  <c r="L78" i="1"/>
  <c r="L77" i="1"/>
  <c r="H34" i="3" l="1"/>
  <c r="BB89" i="1" s="1"/>
  <c r="H33" i="3"/>
  <c r="BA89" i="1" s="1"/>
  <c r="H35" i="3"/>
  <c r="BC89" i="1" s="1"/>
  <c r="BK138" i="2"/>
  <c r="H36" i="2"/>
  <c r="BD88" i="1" s="1"/>
  <c r="BD87" i="1" s="1"/>
  <c r="W35" i="1" s="1"/>
  <c r="BK126" i="2"/>
  <c r="BK122" i="2" s="1"/>
  <c r="BK123" i="2"/>
  <c r="AW88" i="1"/>
  <c r="H34" i="2"/>
  <c r="BB88" i="1" s="1"/>
  <c r="BB87" i="1" s="1"/>
  <c r="W33" i="1" s="1"/>
  <c r="H35" i="2"/>
  <c r="BC88" i="1" s="1"/>
  <c r="Y116" i="2"/>
  <c r="H32" i="3"/>
  <c r="AZ89" i="1" s="1"/>
  <c r="AV89" i="1"/>
  <c r="BK137" i="2"/>
  <c r="AA116" i="2"/>
  <c r="BK127" i="3"/>
  <c r="Y132" i="3"/>
  <c r="Y115" i="3" s="1"/>
  <c r="AV88" i="1"/>
  <c r="H32" i="2"/>
  <c r="AZ88" i="1" s="1"/>
  <c r="W116" i="2"/>
  <c r="AU88" i="1" s="1"/>
  <c r="AU87" i="1" s="1"/>
  <c r="BK132" i="3"/>
  <c r="AA115" i="3"/>
  <c r="H33" i="2"/>
  <c r="BA88" i="1" s="1"/>
  <c r="BA87" i="1" s="1"/>
  <c r="M83" i="3"/>
  <c r="AW89" i="1"/>
  <c r="F78" i="2"/>
  <c r="F84" i="2"/>
  <c r="M84" i="3"/>
  <c r="AZ87" i="1" l="1"/>
  <c r="BC87" i="1"/>
  <c r="W34" i="1" s="1"/>
  <c r="AY87" i="1"/>
  <c r="AT88" i="1"/>
  <c r="AX87" i="1"/>
  <c r="W31" i="1"/>
  <c r="AV87" i="1"/>
  <c r="AT89" i="1"/>
  <c r="AW87" i="1"/>
  <c r="AK32" i="1" s="1"/>
  <c r="W32" i="1"/>
  <c r="BK115" i="3"/>
  <c r="BK116" i="2"/>
  <c r="AT87" i="1" l="1"/>
  <c r="AK29" i="1" l="1"/>
</calcChain>
</file>

<file path=xl/sharedStrings.xml><?xml version="1.0" encoding="utf-8"?>
<sst xmlns="http://schemas.openxmlformats.org/spreadsheetml/2006/main" count="1121" uniqueCount="301">
  <si>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</si>
  <si>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</si>
  <si>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</si>
  <si>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</si>
  <si>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</si>
  <si>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</si>
  <si>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</si>
  <si>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</si>
  <si>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</si>
  <si>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</si>
  <si>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</si>
  <si>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</si>
  <si>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</si>
  <si>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</si>
  <si>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</si>
  <si>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</si>
  <si>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Z190101</t>
  </si>
  <si>
    <t>Stavba:</t>
  </si>
  <si>
    <t>výměna vchodových dveří do vstupní budovy SPŠ Stavební Pardubice</t>
  </si>
  <si>
    <t>JKSO:</t>
  </si>
  <si>
    <t>CC-CZ:</t>
  </si>
  <si>
    <t>Místo:</t>
  </si>
  <si>
    <t xml:space="preserve"> </t>
  </si>
  <si>
    <t>Datum:</t>
  </si>
  <si>
    <t>Objednatel:</t>
  </si>
  <si>
    <t>IČ:</t>
  </si>
  <si>
    <t>DIČ:</t>
  </si>
  <si>
    <t>Zhotovitel: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</si>
  <si>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</si>
  <si>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</si>
  <si>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</si>
  <si>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</si>
  <si>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</si>
  <si>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</si>
  <si>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</si>
  <si>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</si>
  <si>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</si>
  <si>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</si>
  <si>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</si>
  <si>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</si>
  <si>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</si>
  <si>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</si>
  <si>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</si>
  <si>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</si>
  <si>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</si>
  <si>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</si>
  <si>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</si>
  <si>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</si>
  <si>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</si>
  <si>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</si>
  <si>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</si>
  <si>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</si>
  <si>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</si>
  <si>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</si>
  <si>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</si>
  <si>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</si>
  <si>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</si>
  <si>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</si>
  <si>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</si>
  <si>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</si>
  <si>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</si>
  <si>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</si>
  <si>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</si>
  <si>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</si>
  <si>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</si>
  <si>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</si>
  <si>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</si>
  <si>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</si>
  <si>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</si>
  <si>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</si>
  <si>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</si>
  <si>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</si>
  <si>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</si>
  <si>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</si>
  <si>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{fce4bf33-ecde-4116-a0eb-050b7cc5cbac}</t>
  </si>
  <si>
    <t>{00000000-0000-0000-0000-000000000000}</t>
  </si>
  <si>
    <t>/</t>
  </si>
  <si>
    <t>01</t>
  </si>
  <si>
    <t>stavební úpravy</t>
  </si>
  <si>
    <t>1</t>
  </si>
  <si>
    <t>{355506a6-60ed-4496-a357-dfe3dd243d74}</t>
  </si>
  <si>
    <t>02</t>
  </si>
  <si>
    <t>úprava elektroinstalace</t>
  </si>
  <si>
    <t>{8a0d8648-49a4-4d80-ae0b-7acc213766ff}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</si>
  <si>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</si>
  <si>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</si>
  <si>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</si>
  <si>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</si>
  <si>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</si>
  <si>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</si>
  <si>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</si>
  <si>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</si>
  <si>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</si>
  <si>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</si>
  <si>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</si>
  <si>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</si>
  <si>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01 - stavební úpravy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</si>
  <si>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</si>
  <si>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</si>
  <si>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</si>
  <si>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</si>
  <si>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</si>
  <si>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</si>
  <si>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</si>
  <si>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</si>
  <si>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</si>
  <si>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</si>
  <si>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</si>
  <si>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</si>
  <si>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767 - Konstrukce zámečnické</t>
  </si>
  <si>
    <t xml:space="preserve">    771 - Podlahy z dlaždic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</si>
  <si>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</si>
  <si>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</si>
  <si>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</si>
  <si>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</si>
  <si>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</si>
  <si>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</si>
  <si>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</si>
  <si>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</si>
  <si>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</si>
  <si>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</si>
  <si>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</si>
  <si>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</si>
  <si>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</si>
  <si>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</si>
  <si>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</si>
  <si>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M</t>
  </si>
  <si>
    <t>R001</t>
  </si>
  <si>
    <t>Automatické posuvné vstupní dveře, včetně montáže</t>
  </si>
  <si>
    <t>komplet</t>
  </si>
  <si>
    <t>8</t>
  </si>
  <si>
    <t>ROZPOCET</t>
  </si>
  <si>
    <t>4</t>
  </si>
  <si>
    <t>558227095</t>
  </si>
  <si>
    <t>10</t>
  </si>
  <si>
    <t>286110580</t>
  </si>
  <si>
    <t>trubka FRIAPHON bez hrdla, DN 50, d 52, 2000 mm</t>
  </si>
  <si>
    <t>kus</t>
  </si>
  <si>
    <t>32</t>
  </si>
  <si>
    <t>16</t>
  </si>
  <si>
    <t>-1176510680</t>
  </si>
  <si>
    <t>18</t>
  </si>
  <si>
    <t>631515080</t>
  </si>
  <si>
    <t>deska minerální izolační ISOVER NF 333 tl. 50 mm</t>
  </si>
  <si>
    <t>m2</t>
  </si>
  <si>
    <t>-127838069</t>
  </si>
  <si>
    <t>26</t>
  </si>
  <si>
    <t>R003</t>
  </si>
  <si>
    <t>Dočišťovací rohož textilní, PVC+ polypropylenové vlákno, černá, včetně rámu pro zapuštění do podlahy - Al nebo FeZn L profily 15x30 vč. přípravy podkladu</t>
  </si>
  <si>
    <t>-539060956</t>
  </si>
  <si>
    <t>27</t>
  </si>
  <si>
    <t>R004</t>
  </si>
  <si>
    <t>Kovová vstupní venkovní čistící rohož (rošt) 800 x 450mm (450mm po směru chůze), včetně spodní vany s integrovaným rámečkem a odtokem</t>
  </si>
  <si>
    <t>-1505352864</t>
  </si>
  <si>
    <t>11</t>
  </si>
  <si>
    <t>K</t>
  </si>
  <si>
    <t>612325302</t>
  </si>
  <si>
    <t>Vápenocementová štuková omítka ostění nebo nadpraží</t>
  </si>
  <si>
    <t>-1351306752</t>
  </si>
  <si>
    <t>6</t>
  </si>
  <si>
    <t>631311124</t>
  </si>
  <si>
    <t>Mazanina tl do 120 mm z betonu prostého bez zvýšených nároků na prostředí tř. C 16/20</t>
  </si>
  <si>
    <t>m3</t>
  </si>
  <si>
    <t>-1745308087</t>
  </si>
  <si>
    <t>19</t>
  </si>
  <si>
    <t>949101111</t>
  </si>
  <si>
    <t>Lešení pomocné pro objekty pozemních staveb s lešeňovou podlahou v do 1,9 m zatížení do 150 kg/m2</t>
  </si>
  <si>
    <t>803859311</t>
  </si>
  <si>
    <t>20</t>
  </si>
  <si>
    <t>952506510</t>
  </si>
  <si>
    <t>nájem za den pomocného kozového trubkového lešení výška přes 1,2 do 1,9 m</t>
  </si>
  <si>
    <t>-1736419574</t>
  </si>
  <si>
    <t>24</t>
  </si>
  <si>
    <t>952902031</t>
  </si>
  <si>
    <t>Čištění budov omytí hladkých podlah</t>
  </si>
  <si>
    <t>157055873</t>
  </si>
  <si>
    <t>5</t>
  </si>
  <si>
    <t>965043331</t>
  </si>
  <si>
    <t>Bourání podkladů pod dlažby betonových s potěrem nebo teracem tl do 100 mm pl do 4 m2</t>
  </si>
  <si>
    <t>-587490677</t>
  </si>
  <si>
    <t>977311112</t>
  </si>
  <si>
    <t>Řezání stávajících betonových mazanin nevyztužených hl do 100 mm</t>
  </si>
  <si>
    <t>m</t>
  </si>
  <si>
    <t>-928312938</t>
  </si>
  <si>
    <t>25</t>
  </si>
  <si>
    <t>koordinace s provozem školy, zařízení pro omezení šíření nečistot (zakrývací plenty, denní úklid apod.)</t>
  </si>
  <si>
    <t>268629152</t>
  </si>
  <si>
    <t>22</t>
  </si>
  <si>
    <t>997013509</t>
  </si>
  <si>
    <t>Příplatek k odvozu suti a vybouraných hmot na skládku ZKD 1 km přes 1 km</t>
  </si>
  <si>
    <t>t</t>
  </si>
  <si>
    <t>-514935184</t>
  </si>
  <si>
    <t>997013511</t>
  </si>
  <si>
    <t>Odvoz suti a vybouraných hmot z meziskládky na skládku do 1 km s naložením a se složením</t>
  </si>
  <si>
    <t>1097663074</t>
  </si>
  <si>
    <t>23</t>
  </si>
  <si>
    <t>997013802</t>
  </si>
  <si>
    <t>Poplatek za uložení stavebního železobetonového odpadu na skládce (skládkovné)</t>
  </si>
  <si>
    <t>-757990095</t>
  </si>
  <si>
    <t>767112812</t>
  </si>
  <si>
    <t>Demontáž stěn pro zasklení svařovaných</t>
  </si>
  <si>
    <t>-940612119</t>
  </si>
  <si>
    <t>13</t>
  </si>
  <si>
    <t>767531111</t>
  </si>
  <si>
    <t>Montáž vstupních kovových nebo plastových rohoží čistících zón</t>
  </si>
  <si>
    <t>-957545804</t>
  </si>
  <si>
    <t>14</t>
  </si>
  <si>
    <t>767531121</t>
  </si>
  <si>
    <t>Osazení zapuštěného rámu z L profilů k čistícím rohožím</t>
  </si>
  <si>
    <t>-1834047313</t>
  </si>
  <si>
    <t>12</t>
  </si>
  <si>
    <t>767896110</t>
  </si>
  <si>
    <t>Montáž kovových lišt šroubováním</t>
  </si>
  <si>
    <t>225462591</t>
  </si>
  <si>
    <t>3</t>
  </si>
  <si>
    <t>771551810</t>
  </si>
  <si>
    <t>Demontáž podlah z dlaždic teracových kladených do malty</t>
  </si>
  <si>
    <t>1560401664</t>
  </si>
  <si>
    <t>7</t>
  </si>
  <si>
    <t>771551913</t>
  </si>
  <si>
    <t>Oprava podlah z teracových dlaždic do malty do 12 ks/m2</t>
  </si>
  <si>
    <t>-993487707</t>
  </si>
  <si>
    <t>771561912</t>
  </si>
  <si>
    <t>Oprava podlah z čedičových dlaždic do malty 250x250 mm</t>
  </si>
  <si>
    <t>-481423213</t>
  </si>
  <si>
    <t>9</t>
  </si>
  <si>
    <t>R002</t>
  </si>
  <si>
    <t>očištění dlaždic od betonové mazaniny.</t>
  </si>
  <si>
    <t>2052443013</t>
  </si>
  <si>
    <t>02 - úprava elektroinstalace</t>
  </si>
  <si>
    <t xml:space="preserve">    741 - Elektroinstalace - silnoproud</t>
  </si>
  <si>
    <t xml:space="preserve">    742 - Elektroinstalace - slaboproud</t>
  </si>
  <si>
    <t>358221090</t>
  </si>
  <si>
    <t>jistič 1pólový-charakteristika B LPN (LSN) 10B/1</t>
  </si>
  <si>
    <t>-214923856</t>
  </si>
  <si>
    <t>341110360</t>
  </si>
  <si>
    <t>kabel silový s Cu jádrem CYKY 3x2,5 mm2</t>
  </si>
  <si>
    <t>1440480796</t>
  </si>
  <si>
    <t>345355150</t>
  </si>
  <si>
    <t>spínač jednopólový 10A Tango bílý, slonová kost</t>
  </si>
  <si>
    <t>2044693256</t>
  </si>
  <si>
    <t>345718200</t>
  </si>
  <si>
    <t>lišta elektroinstalační hranatá LH 15 x 10</t>
  </si>
  <si>
    <t>99506704</t>
  </si>
  <si>
    <t>341095150</t>
  </si>
  <si>
    <t>kabel silový s Cu jádrem, oválný CYKYLo 3x1,5 mm2</t>
  </si>
  <si>
    <t>-808052248</t>
  </si>
  <si>
    <t xml:space="preserve">Tlačítko nouzového ovládání dveří. červené, kryté sklem, zapuštěné. </t>
  </si>
  <si>
    <t>2033938765</t>
  </si>
  <si>
    <t>lineární LED svítidlo přisazené, 3000 lm, L=1275mm, korpus bílý plech, IP44</t>
  </si>
  <si>
    <t>1036248750</t>
  </si>
  <si>
    <t>čtečka RF-ID čipů, nástěnná, IP44, antivandal</t>
  </si>
  <si>
    <t>949997982</t>
  </si>
  <si>
    <t>R005</t>
  </si>
  <si>
    <t>tablo domovního telefonu nerez, klávesnice s jmenovkami 15 pozic, IP44, antivandal, včetně montážní podomítkové krabice.</t>
  </si>
  <si>
    <t>-1917049263</t>
  </si>
  <si>
    <t>341215560</t>
  </si>
  <si>
    <t>kabel sdělovací JYTY Al laminovanou fólií 7x1 mm</t>
  </si>
  <si>
    <t>-153973568</t>
  </si>
  <si>
    <t>R007</t>
  </si>
  <si>
    <t>ostatní materiál jinde neuvedený. (kotevní materiál, vodiče vnitřního propojení rozvaděče apod.)</t>
  </si>
  <si>
    <t>-890866973</t>
  </si>
  <si>
    <t>611335121</t>
  </si>
  <si>
    <t>Cementová štuková omítka rýh ve stropech šířky do 150 mm</t>
  </si>
  <si>
    <t>-1956841220</t>
  </si>
  <si>
    <t>974082172</t>
  </si>
  <si>
    <t>Vysekání rýh pro vodiče v omítce MV nebo MVC stropů š do 30 mm</t>
  </si>
  <si>
    <t>-427767828</t>
  </si>
  <si>
    <t>741110511</t>
  </si>
  <si>
    <t>Montáž lišta a kanálek vkládací šířky do 60 mm s víčkem</t>
  </si>
  <si>
    <t>-615301179</t>
  </si>
  <si>
    <t>741122005</t>
  </si>
  <si>
    <t>Montáž kabel Cu bez ukončení uložený pod omítku plný plochý 3x1 až 2,5 mm2 (CYKYLo)</t>
  </si>
  <si>
    <t>-575252770</t>
  </si>
  <si>
    <t>17</t>
  </si>
  <si>
    <t>741122211</t>
  </si>
  <si>
    <t>Montáž kabel Cu plný kulatý žíla 3x1,5 až 6 mm2 uložený volně (CYKY)</t>
  </si>
  <si>
    <t>135117556</t>
  </si>
  <si>
    <t>741310201</t>
  </si>
  <si>
    <t>Montáž vypínač (polo)zapuštěný šroubové připojení 1-jednopólový</t>
  </si>
  <si>
    <t>-193017615</t>
  </si>
  <si>
    <t>741320105</t>
  </si>
  <si>
    <t>Montáž jistič jednopólový nn do 25 A ve skříni</t>
  </si>
  <si>
    <t>1628639595</t>
  </si>
  <si>
    <t>741371004</t>
  </si>
  <si>
    <t>Montáž svítidlo zářivkové bytové stropní přisazené 2 zdroje s krytem</t>
  </si>
  <si>
    <t>635436850</t>
  </si>
  <si>
    <t>741990001</t>
  </si>
  <si>
    <t>Zhotovení otvor čtvercový v plechu tl do 4 mm plochy do 0,010 m2</t>
  </si>
  <si>
    <t>-977708553</t>
  </si>
  <si>
    <t>úprava vnitřního zapojení rozvaděče.</t>
  </si>
  <si>
    <t>1921915021</t>
  </si>
  <si>
    <t>742310002</t>
  </si>
  <si>
    <t>Montáž komunikačního tabla k domácímu telefonu</t>
  </si>
  <si>
    <t>894277988</t>
  </si>
  <si>
    <t>742310004</t>
  </si>
  <si>
    <t>Montáž elektroinstalační krabice pod tablodomácího telefonu</t>
  </si>
  <si>
    <t>-1802539139</t>
  </si>
  <si>
    <t>R006</t>
  </si>
  <si>
    <t>montáž čtečky RF-ID čipů, včetně úpravy dveří a zapojení</t>
  </si>
  <si>
    <t>96538993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</si>
</sst>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2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9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9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7" fillId="0" borderId="16" xfId="0" applyNumberFormat="1" applyFont="1" applyBorder="1" applyAlignment="1">
      <alignment vertical="center"/>
    </xf>
    <xf numFmtId="4" fontId="27" fillId="0" borderId="17" xfId="0" applyNumberFormat="1" applyFont="1" applyBorder="1" applyAlignment="1">
      <alignment vertical="center"/>
    </xf>
    <xf numFmtId="166" fontId="27" fillId="0" borderId="17" xfId="0" applyNumberFormat="1" applyFont="1" applyBorder="1" applyAlignment="1">
      <alignment vertical="center"/>
    </xf>
    <xf numFmtId="4" fontId="27" fillId="0" borderId="18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9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4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32" fillId="0" borderId="25" xfId="0" applyFont="1" applyBorder="1" applyAlignment="1" applyProtection="1">
      <alignment horizontal="center" vertical="center"/>
      <protection locked="0"/>
    </xf>
    <xf numFmtId="49" fontId="32" fillId="0" borderId="25" xfId="0" applyNumberFormat="1" applyFont="1" applyBorder="1" applyAlignment="1" applyProtection="1">
      <alignment horizontal="left" vertical="center" wrapText="1"/>
      <protection locked="0"/>
    </xf>
    <xf numFmtId="0" fontId="32" fillId="0" borderId="25" xfId="0" applyFont="1" applyBorder="1" applyAlignment="1" applyProtection="1">
      <alignment horizontal="center" vertical="center" wrapText="1"/>
      <protection locked="0"/>
    </xf>
    <xf numFmtId="167" fontId="32" fillId="0" borderId="2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4" fontId="22" fillId="0" borderId="0" xfId="0" applyNumberFormat="1" applyFont="1" applyBorder="1" applyAlignment="1">
      <alignment horizontal="right" vertical="center"/>
    </xf>
    <xf numFmtId="4" fontId="22" fillId="0" borderId="0" xfId="0" applyNumberFormat="1" applyFont="1" applyBorder="1" applyAlignment="1">
      <alignment vertical="center"/>
    </xf>
    <xf numFmtId="4" fontId="22" fillId="5" borderId="0" xfId="0" applyNumberFormat="1" applyFont="1" applyFill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4" fontId="9" fillId="0" borderId="0" xfId="0" applyNumberFormat="1" applyFont="1" applyBorder="1" applyAlignment="1">
      <alignment vertical="center"/>
    </xf>
    <xf numFmtId="0" fontId="0" fillId="0" borderId="0" xfId="0" applyBorder="1"/>
    <xf numFmtId="4" fontId="16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4" fontId="22" fillId="0" borderId="23" xfId="0" applyNumberFormat="1" applyFont="1" applyBorder="1" applyAlignment="1"/>
    <xf numFmtId="4" fontId="3" fillId="0" borderId="23" xfId="0" applyNumberFormat="1" applyFont="1" applyBorder="1" applyAlignment="1">
      <alignment vertical="center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0" fontId="11" fillId="2" borderId="0" xfId="1" applyFont="1" applyFill="1" applyAlignment="1" applyProtection="1">
      <alignment horizontal="center"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32" fillId="0" borderId="25" xfId="0" applyFont="1" applyBorder="1" applyAlignment="1" applyProtection="1">
      <alignment horizontal="left" vertical="center" wrapText="1"/>
      <protection locked="0"/>
    </xf>
    <xf numFmtId="4" fontId="32" fillId="0" borderId="25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/>
    </xf>
    <xf numFmtId="0" fontId="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4" fontId="16" fillId="0" borderId="0" xfId="0" applyNumberFormat="1" applyFont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4"/>
  <sheetViews>
    <sheetView showGridLines="0" tabSelected="1" workbookViewId="0">
      <pane ySplit="1" topLeftCell="A2" activePane="bottomLeft" state="frozen"/>
      <selection pane="bottomLeft" activeCell="AK27" sqref="AK27:AO2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>
      <c r="C2" s="186" t="s">
        <v>7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R2" s="154" t="s">
        <v>8</v>
      </c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S2" s="18" t="s">
        <v>9</v>
      </c>
      <c r="BT2" s="18" t="s">
        <v>10</v>
      </c>
    </row>
    <row r="3" spans="1:73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9</v>
      </c>
      <c r="BT3" s="18" t="s">
        <v>11</v>
      </c>
    </row>
    <row r="4" spans="1:73" ht="36.950000000000003" customHeight="1">
      <c r="B4" s="22"/>
      <c r="C4" s="175" t="s">
        <v>12</v>
      </c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23"/>
      <c r="AS4" s="17" t="s">
        <v>13</v>
      </c>
      <c r="BS4" s="18" t="s">
        <v>14</v>
      </c>
    </row>
    <row r="5" spans="1:73" ht="14.45" customHeight="1">
      <c r="B5" s="22"/>
      <c r="C5" s="24"/>
      <c r="D5" s="25" t="s">
        <v>15</v>
      </c>
      <c r="E5" s="24"/>
      <c r="F5" s="24"/>
      <c r="G5" s="24"/>
      <c r="H5" s="24"/>
      <c r="I5" s="24"/>
      <c r="J5" s="24"/>
      <c r="K5" s="188" t="s">
        <v>16</v>
      </c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24"/>
      <c r="AQ5" s="23"/>
      <c r="BS5" s="18" t="s">
        <v>9</v>
      </c>
    </row>
    <row r="6" spans="1:73" ht="36.950000000000003" customHeight="1">
      <c r="B6" s="22"/>
      <c r="C6" s="24"/>
      <c r="D6" s="27" t="s">
        <v>17</v>
      </c>
      <c r="E6" s="24"/>
      <c r="F6" s="24"/>
      <c r="G6" s="24"/>
      <c r="H6" s="24"/>
      <c r="I6" s="24"/>
      <c r="J6" s="24"/>
      <c r="K6" s="189" t="s">
        <v>18</v>
      </c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24"/>
      <c r="AQ6" s="23"/>
      <c r="BS6" s="18" t="s">
        <v>9</v>
      </c>
    </row>
    <row r="7" spans="1:73" ht="14.45" customHeight="1">
      <c r="B7" s="22"/>
      <c r="C7" s="24"/>
      <c r="D7" s="28" t="s">
        <v>19</v>
      </c>
      <c r="E7" s="24"/>
      <c r="F7" s="24"/>
      <c r="G7" s="24"/>
      <c r="H7" s="24"/>
      <c r="I7" s="24"/>
      <c r="J7" s="24"/>
      <c r="K7" s="26" t="s">
        <v>5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8" t="s">
        <v>20</v>
      </c>
      <c r="AL7" s="24"/>
      <c r="AM7" s="24"/>
      <c r="AN7" s="26" t="s">
        <v>5</v>
      </c>
      <c r="AO7" s="24"/>
      <c r="AP7" s="24"/>
      <c r="AQ7" s="23"/>
      <c r="BS7" s="18" t="s">
        <v>9</v>
      </c>
    </row>
    <row r="8" spans="1:73" ht="14.45" customHeight="1">
      <c r="B8" s="22"/>
      <c r="C8" s="24"/>
      <c r="D8" s="28" t="s">
        <v>21</v>
      </c>
      <c r="E8" s="24"/>
      <c r="F8" s="24"/>
      <c r="G8" s="24"/>
      <c r="H8" s="24"/>
      <c r="I8" s="24"/>
      <c r="J8" s="24"/>
      <c r="K8" s="26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8" t="s">
        <v>23</v>
      </c>
      <c r="AL8" s="24"/>
      <c r="AM8" s="24"/>
      <c r="AN8" s="26"/>
      <c r="AO8" s="24"/>
      <c r="AP8" s="24"/>
      <c r="AQ8" s="23"/>
      <c r="BS8" s="18" t="s">
        <v>9</v>
      </c>
    </row>
    <row r="9" spans="1:73" ht="14.45" customHeight="1">
      <c r="B9" s="22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3"/>
      <c r="BS9" s="18" t="s">
        <v>9</v>
      </c>
    </row>
    <row r="10" spans="1:73" ht="14.45" customHeight="1">
      <c r="B10" s="22"/>
      <c r="C10" s="24"/>
      <c r="D10" s="28" t="s">
        <v>24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8" t="s">
        <v>25</v>
      </c>
      <c r="AL10" s="24"/>
      <c r="AM10" s="24"/>
      <c r="AN10" s="26" t="s">
        <v>5</v>
      </c>
      <c r="AO10" s="24"/>
      <c r="AP10" s="24"/>
      <c r="AQ10" s="23"/>
      <c r="BS10" s="18" t="s">
        <v>9</v>
      </c>
    </row>
    <row r="11" spans="1:73" ht="18.399999999999999" customHeight="1">
      <c r="B11" s="22"/>
      <c r="C11" s="24"/>
      <c r="D11" s="24"/>
      <c r="E11" s="26" t="s">
        <v>22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8" t="s">
        <v>26</v>
      </c>
      <c r="AL11" s="24"/>
      <c r="AM11" s="24"/>
      <c r="AN11" s="26" t="s">
        <v>5</v>
      </c>
      <c r="AO11" s="24"/>
      <c r="AP11" s="24"/>
      <c r="AQ11" s="23"/>
      <c r="BS11" s="18" t="s">
        <v>9</v>
      </c>
    </row>
    <row r="12" spans="1:73" ht="6.95" customHeight="1">
      <c r="B12" s="22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3"/>
      <c r="BS12" s="18" t="s">
        <v>9</v>
      </c>
    </row>
    <row r="13" spans="1:73" ht="14.45" customHeight="1">
      <c r="B13" s="22"/>
      <c r="C13" s="24"/>
      <c r="D13" s="28" t="s">
        <v>27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8" t="s">
        <v>25</v>
      </c>
      <c r="AL13" s="24"/>
      <c r="AM13" s="24"/>
      <c r="AN13" s="26" t="s">
        <v>5</v>
      </c>
      <c r="AO13" s="24"/>
      <c r="AP13" s="24"/>
      <c r="AQ13" s="23"/>
      <c r="BS13" s="18" t="s">
        <v>9</v>
      </c>
    </row>
    <row r="14" spans="1:73" ht="15">
      <c r="B14" s="22"/>
      <c r="C14" s="24"/>
      <c r="D14" s="24"/>
      <c r="E14" s="26" t="s">
        <v>22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8" t="s">
        <v>26</v>
      </c>
      <c r="AL14" s="24"/>
      <c r="AM14" s="24"/>
      <c r="AN14" s="26" t="s">
        <v>5</v>
      </c>
      <c r="AO14" s="24"/>
      <c r="AP14" s="24"/>
      <c r="AQ14" s="23"/>
      <c r="BS14" s="18" t="s">
        <v>9</v>
      </c>
    </row>
    <row r="15" spans="1:73" ht="6.95" customHeight="1">
      <c r="B15" s="22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3"/>
      <c r="BS15" s="18" t="s">
        <v>6</v>
      </c>
    </row>
    <row r="16" spans="1:73" ht="14.45" customHeight="1">
      <c r="B16" s="22"/>
      <c r="C16" s="24"/>
      <c r="D16" s="28" t="s">
        <v>28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8" t="s">
        <v>25</v>
      </c>
      <c r="AL16" s="24"/>
      <c r="AM16" s="24"/>
      <c r="AN16" s="26" t="s">
        <v>5</v>
      </c>
      <c r="AO16" s="24"/>
      <c r="AP16" s="24"/>
      <c r="AQ16" s="23"/>
      <c r="BS16" s="18" t="s">
        <v>6</v>
      </c>
    </row>
    <row r="17" spans="2:71" ht="18.399999999999999" customHeight="1">
      <c r="B17" s="22"/>
      <c r="C17" s="24"/>
      <c r="D17" s="24"/>
      <c r="E17" s="26" t="s">
        <v>22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8" t="s">
        <v>26</v>
      </c>
      <c r="AL17" s="24"/>
      <c r="AM17" s="24"/>
      <c r="AN17" s="26" t="s">
        <v>5</v>
      </c>
      <c r="AO17" s="24"/>
      <c r="AP17" s="24"/>
      <c r="AQ17" s="23"/>
      <c r="BS17" s="18" t="s">
        <v>29</v>
      </c>
    </row>
    <row r="18" spans="2:71" ht="6.95" customHeight="1">
      <c r="B18" s="22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3"/>
      <c r="BS18" s="18" t="s">
        <v>9</v>
      </c>
    </row>
    <row r="19" spans="2:71" ht="14.45" customHeight="1">
      <c r="B19" s="22"/>
      <c r="C19" s="24"/>
      <c r="D19" s="28" t="s">
        <v>30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8" t="s">
        <v>25</v>
      </c>
      <c r="AL19" s="24"/>
      <c r="AM19" s="24"/>
      <c r="AN19" s="26" t="s">
        <v>5</v>
      </c>
      <c r="AO19" s="24"/>
      <c r="AP19" s="24"/>
      <c r="AQ19" s="23"/>
      <c r="BS19" s="18" t="s">
        <v>9</v>
      </c>
    </row>
    <row r="20" spans="2:71" ht="18.399999999999999" customHeight="1">
      <c r="B20" s="22"/>
      <c r="C20" s="24"/>
      <c r="D20" s="24"/>
      <c r="E20" s="26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8" t="s">
        <v>26</v>
      </c>
      <c r="AL20" s="24"/>
      <c r="AM20" s="24"/>
      <c r="AN20" s="26" t="s">
        <v>5</v>
      </c>
      <c r="AO20" s="24"/>
      <c r="AP20" s="24"/>
      <c r="AQ20" s="23"/>
    </row>
    <row r="21" spans="2:71" ht="6.95" customHeight="1">
      <c r="B21" s="22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3"/>
    </row>
    <row r="22" spans="2:71" ht="15">
      <c r="B22" s="22"/>
      <c r="C22" s="24"/>
      <c r="D22" s="28" t="s">
        <v>31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3"/>
    </row>
    <row r="23" spans="2:71" ht="16.5" customHeight="1">
      <c r="B23" s="22"/>
      <c r="C23" s="24"/>
      <c r="D23" s="24"/>
      <c r="E23" s="190" t="s">
        <v>5</v>
      </c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24"/>
      <c r="AP23" s="24"/>
      <c r="AQ23" s="23"/>
    </row>
    <row r="24" spans="2:71" ht="6.95" customHeight="1">
      <c r="B24" s="22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3"/>
    </row>
    <row r="25" spans="2:71" ht="6.95" customHeight="1">
      <c r="B25" s="22"/>
      <c r="C25" s="24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4"/>
      <c r="AQ25" s="23"/>
    </row>
    <row r="26" spans="2:71" ht="14.45" customHeight="1">
      <c r="B26" s="22"/>
      <c r="C26" s="24"/>
      <c r="D26" s="30" t="s">
        <v>32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182"/>
      <c r="AL26" s="183"/>
      <c r="AM26" s="183"/>
      <c r="AN26" s="183"/>
      <c r="AO26" s="183"/>
      <c r="AP26" s="24"/>
      <c r="AQ26" s="23"/>
    </row>
    <row r="27" spans="2:71" ht="14.45" customHeight="1">
      <c r="B27" s="22"/>
      <c r="C27" s="24"/>
      <c r="D27" s="30" t="s">
        <v>33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182"/>
      <c r="AL27" s="182"/>
      <c r="AM27" s="182"/>
      <c r="AN27" s="182"/>
      <c r="AO27" s="182"/>
      <c r="AP27" s="24"/>
      <c r="AQ27" s="23"/>
    </row>
    <row r="28" spans="2:71" s="1" customFormat="1" ht="6.95" customHeight="1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3"/>
    </row>
    <row r="29" spans="2:71" s="1" customFormat="1" ht="25.9" customHeight="1">
      <c r="B29" s="31"/>
      <c r="C29" s="32"/>
      <c r="D29" s="34" t="s">
        <v>34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184">
        <f>ROUND(AK26+AK27,2)</f>
        <v>0</v>
      </c>
      <c r="AL29" s="185"/>
      <c r="AM29" s="185"/>
      <c r="AN29" s="185"/>
      <c r="AO29" s="185"/>
      <c r="AP29" s="32"/>
      <c r="AQ29" s="33"/>
    </row>
    <row r="30" spans="2:71" s="1" customFormat="1" ht="6.95" customHeight="1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3"/>
    </row>
    <row r="31" spans="2:71" s="2" customFormat="1" ht="14.45" customHeight="1">
      <c r="B31" s="36"/>
      <c r="C31" s="37"/>
      <c r="D31" s="38" t="s">
        <v>35</v>
      </c>
      <c r="E31" s="37"/>
      <c r="F31" s="38" t="s">
        <v>36</v>
      </c>
      <c r="G31" s="37"/>
      <c r="H31" s="37"/>
      <c r="I31" s="37"/>
      <c r="J31" s="37"/>
      <c r="K31" s="37"/>
      <c r="L31" s="179">
        <v>0.21</v>
      </c>
      <c r="M31" s="180"/>
      <c r="N31" s="180"/>
      <c r="O31" s="180"/>
      <c r="P31" s="37"/>
      <c r="Q31" s="37"/>
      <c r="R31" s="37"/>
      <c r="S31" s="37"/>
      <c r="T31" s="40" t="s">
        <v>37</v>
      </c>
      <c r="U31" s="37"/>
      <c r="V31" s="37"/>
      <c r="W31" s="181">
        <f>ROUND(AZ87+SUM(CD92),2)</f>
        <v>0</v>
      </c>
      <c r="X31" s="180"/>
      <c r="Y31" s="180"/>
      <c r="Z31" s="180"/>
      <c r="AA31" s="180"/>
      <c r="AB31" s="180"/>
      <c r="AC31" s="180"/>
      <c r="AD31" s="180"/>
      <c r="AE31" s="180"/>
      <c r="AF31" s="37"/>
      <c r="AG31" s="37"/>
      <c r="AH31" s="37"/>
      <c r="AI31" s="37"/>
      <c r="AJ31" s="37"/>
      <c r="AK31" s="181"/>
      <c r="AL31" s="180"/>
      <c r="AM31" s="180"/>
      <c r="AN31" s="180"/>
      <c r="AO31" s="180"/>
      <c r="AP31" s="37"/>
      <c r="AQ31" s="41"/>
    </row>
    <row r="32" spans="2:71" s="2" customFormat="1" ht="14.45" customHeight="1">
      <c r="B32" s="36"/>
      <c r="C32" s="37"/>
      <c r="D32" s="37"/>
      <c r="E32" s="37"/>
      <c r="F32" s="38" t="s">
        <v>38</v>
      </c>
      <c r="G32" s="37"/>
      <c r="H32" s="37"/>
      <c r="I32" s="37"/>
      <c r="J32" s="37"/>
      <c r="K32" s="37"/>
      <c r="L32" s="179">
        <v>0.15</v>
      </c>
      <c r="M32" s="180"/>
      <c r="N32" s="180"/>
      <c r="O32" s="180"/>
      <c r="P32" s="37"/>
      <c r="Q32" s="37"/>
      <c r="R32" s="37"/>
      <c r="S32" s="37"/>
      <c r="T32" s="40" t="s">
        <v>37</v>
      </c>
      <c r="U32" s="37"/>
      <c r="V32" s="37"/>
      <c r="W32" s="181">
        <f>ROUND(BA87+SUM(CE92),2)</f>
        <v>0</v>
      </c>
      <c r="X32" s="180"/>
      <c r="Y32" s="180"/>
      <c r="Z32" s="180"/>
      <c r="AA32" s="180"/>
      <c r="AB32" s="180"/>
      <c r="AC32" s="180"/>
      <c r="AD32" s="180"/>
      <c r="AE32" s="180"/>
      <c r="AF32" s="37"/>
      <c r="AG32" s="37"/>
      <c r="AH32" s="37"/>
      <c r="AI32" s="37"/>
      <c r="AJ32" s="37"/>
      <c r="AK32" s="181">
        <f>ROUND(AW87+SUM(BZ92),2)</f>
        <v>0</v>
      </c>
      <c r="AL32" s="180"/>
      <c r="AM32" s="180"/>
      <c r="AN32" s="180"/>
      <c r="AO32" s="180"/>
      <c r="AP32" s="37"/>
      <c r="AQ32" s="41"/>
    </row>
    <row r="33" spans="2:43" s="2" customFormat="1" ht="14.45" hidden="1" customHeight="1">
      <c r="B33" s="36"/>
      <c r="C33" s="37"/>
      <c r="D33" s="37"/>
      <c r="E33" s="37"/>
      <c r="F33" s="38" t="s">
        <v>39</v>
      </c>
      <c r="G33" s="37"/>
      <c r="H33" s="37"/>
      <c r="I33" s="37"/>
      <c r="J33" s="37"/>
      <c r="K33" s="37"/>
      <c r="L33" s="179">
        <v>0.21</v>
      </c>
      <c r="M33" s="180"/>
      <c r="N33" s="180"/>
      <c r="O33" s="180"/>
      <c r="P33" s="37"/>
      <c r="Q33" s="37"/>
      <c r="R33" s="37"/>
      <c r="S33" s="37"/>
      <c r="T33" s="40" t="s">
        <v>37</v>
      </c>
      <c r="U33" s="37"/>
      <c r="V33" s="37"/>
      <c r="W33" s="181">
        <f>ROUND(BB87+SUM(CF92),2)</f>
        <v>0</v>
      </c>
      <c r="X33" s="180"/>
      <c r="Y33" s="180"/>
      <c r="Z33" s="180"/>
      <c r="AA33" s="180"/>
      <c r="AB33" s="180"/>
      <c r="AC33" s="180"/>
      <c r="AD33" s="180"/>
      <c r="AE33" s="180"/>
      <c r="AF33" s="37"/>
      <c r="AG33" s="37"/>
      <c r="AH33" s="37"/>
      <c r="AI33" s="37"/>
      <c r="AJ33" s="37"/>
      <c r="AK33" s="181">
        <v>0</v>
      </c>
      <c r="AL33" s="180"/>
      <c r="AM33" s="180"/>
      <c r="AN33" s="180"/>
      <c r="AO33" s="180"/>
      <c r="AP33" s="37"/>
      <c r="AQ33" s="41"/>
    </row>
    <row r="34" spans="2:43" s="2" customFormat="1" ht="14.45" hidden="1" customHeight="1">
      <c r="B34" s="36"/>
      <c r="C34" s="37"/>
      <c r="D34" s="37"/>
      <c r="E34" s="37"/>
      <c r="F34" s="38" t="s">
        <v>40</v>
      </c>
      <c r="G34" s="37"/>
      <c r="H34" s="37"/>
      <c r="I34" s="37"/>
      <c r="J34" s="37"/>
      <c r="K34" s="37"/>
      <c r="L34" s="179">
        <v>0.15</v>
      </c>
      <c r="M34" s="180"/>
      <c r="N34" s="180"/>
      <c r="O34" s="180"/>
      <c r="P34" s="37"/>
      <c r="Q34" s="37"/>
      <c r="R34" s="37"/>
      <c r="S34" s="37"/>
      <c r="T34" s="40" t="s">
        <v>37</v>
      </c>
      <c r="U34" s="37"/>
      <c r="V34" s="37"/>
      <c r="W34" s="181">
        <f>ROUND(BC87+SUM(CG92),2)</f>
        <v>0</v>
      </c>
      <c r="X34" s="180"/>
      <c r="Y34" s="180"/>
      <c r="Z34" s="180"/>
      <c r="AA34" s="180"/>
      <c r="AB34" s="180"/>
      <c r="AC34" s="180"/>
      <c r="AD34" s="180"/>
      <c r="AE34" s="180"/>
      <c r="AF34" s="37"/>
      <c r="AG34" s="37"/>
      <c r="AH34" s="37"/>
      <c r="AI34" s="37"/>
      <c r="AJ34" s="37"/>
      <c r="AK34" s="181">
        <v>0</v>
      </c>
      <c r="AL34" s="180"/>
      <c r="AM34" s="180"/>
      <c r="AN34" s="180"/>
      <c r="AO34" s="180"/>
      <c r="AP34" s="37"/>
      <c r="AQ34" s="41"/>
    </row>
    <row r="35" spans="2:43" s="2" customFormat="1" ht="14.45" hidden="1" customHeight="1">
      <c r="B35" s="36"/>
      <c r="C35" s="37"/>
      <c r="D35" s="37"/>
      <c r="E35" s="37"/>
      <c r="F35" s="38" t="s">
        <v>41</v>
      </c>
      <c r="G35" s="37"/>
      <c r="H35" s="37"/>
      <c r="I35" s="37"/>
      <c r="J35" s="37"/>
      <c r="K35" s="37"/>
      <c r="L35" s="179">
        <v>0</v>
      </c>
      <c r="M35" s="180"/>
      <c r="N35" s="180"/>
      <c r="O35" s="180"/>
      <c r="P35" s="37"/>
      <c r="Q35" s="37"/>
      <c r="R35" s="37"/>
      <c r="S35" s="37"/>
      <c r="T35" s="40" t="s">
        <v>37</v>
      </c>
      <c r="U35" s="37"/>
      <c r="V35" s="37"/>
      <c r="W35" s="181">
        <f>ROUND(BD87+SUM(CH92),2)</f>
        <v>0</v>
      </c>
      <c r="X35" s="180"/>
      <c r="Y35" s="180"/>
      <c r="Z35" s="180"/>
      <c r="AA35" s="180"/>
      <c r="AB35" s="180"/>
      <c r="AC35" s="180"/>
      <c r="AD35" s="180"/>
      <c r="AE35" s="180"/>
      <c r="AF35" s="37"/>
      <c r="AG35" s="37"/>
      <c r="AH35" s="37"/>
      <c r="AI35" s="37"/>
      <c r="AJ35" s="37"/>
      <c r="AK35" s="181">
        <v>0</v>
      </c>
      <c r="AL35" s="180"/>
      <c r="AM35" s="180"/>
      <c r="AN35" s="180"/>
      <c r="AO35" s="180"/>
      <c r="AP35" s="37"/>
      <c r="AQ35" s="41"/>
    </row>
    <row r="36" spans="2:43" s="1" customFormat="1" ht="6.95" customHeight="1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3"/>
    </row>
    <row r="37" spans="2:43" s="1" customFormat="1" ht="25.9" customHeight="1">
      <c r="B37" s="31"/>
      <c r="C37" s="42"/>
      <c r="D37" s="43" t="s">
        <v>42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5" t="s">
        <v>43</v>
      </c>
      <c r="U37" s="44"/>
      <c r="V37" s="44"/>
      <c r="W37" s="44"/>
      <c r="X37" s="171" t="s">
        <v>44</v>
      </c>
      <c r="Y37" s="172"/>
      <c r="Z37" s="172"/>
      <c r="AA37" s="172"/>
      <c r="AB37" s="172"/>
      <c r="AC37" s="44"/>
      <c r="AD37" s="44"/>
      <c r="AE37" s="44"/>
      <c r="AF37" s="44"/>
      <c r="AG37" s="44"/>
      <c r="AH37" s="44"/>
      <c r="AI37" s="44"/>
      <c r="AJ37" s="44"/>
      <c r="AK37" s="173"/>
      <c r="AL37" s="172"/>
      <c r="AM37" s="172"/>
      <c r="AN37" s="172"/>
      <c r="AO37" s="174"/>
      <c r="AP37" s="42"/>
      <c r="AQ37" s="33"/>
    </row>
    <row r="38" spans="2:43" s="1" customFormat="1" ht="14.45" customHeight="1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3"/>
    </row>
    <row r="39" spans="2:43">
      <c r="B39" s="22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3"/>
    </row>
    <row r="40" spans="2:43">
      <c r="B40" s="22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3"/>
    </row>
    <row r="41" spans="2:43">
      <c r="B41" s="2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3"/>
    </row>
    <row r="42" spans="2:43">
      <c r="B42" s="2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3"/>
    </row>
    <row r="43" spans="2:43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3"/>
    </row>
    <row r="44" spans="2:43">
      <c r="B44" s="2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3"/>
    </row>
    <row r="45" spans="2:43">
      <c r="B45" s="2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3"/>
    </row>
    <row r="46" spans="2:43">
      <c r="B46" s="2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3"/>
    </row>
    <row r="47" spans="2:43">
      <c r="B47" s="2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3"/>
    </row>
    <row r="48" spans="2:43">
      <c r="B48" s="2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3"/>
    </row>
    <row r="49" spans="2:43" s="1" customFormat="1" ht="15">
      <c r="B49" s="31"/>
      <c r="C49" s="32"/>
      <c r="D49" s="46" t="s">
        <v>45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8"/>
      <c r="AA49" s="32"/>
      <c r="AB49" s="32"/>
      <c r="AC49" s="46" t="s">
        <v>46</v>
      </c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8"/>
      <c r="AP49" s="32"/>
      <c r="AQ49" s="33"/>
    </row>
    <row r="50" spans="2:43">
      <c r="B50" s="22"/>
      <c r="C50" s="24"/>
      <c r="D50" s="49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50"/>
      <c r="AA50" s="24"/>
      <c r="AB50" s="24"/>
      <c r="AC50" s="49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50"/>
      <c r="AP50" s="24"/>
      <c r="AQ50" s="23"/>
    </row>
    <row r="51" spans="2:43">
      <c r="B51" s="22"/>
      <c r="C51" s="24"/>
      <c r="D51" s="49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50"/>
      <c r="AA51" s="24"/>
      <c r="AB51" s="24"/>
      <c r="AC51" s="49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50"/>
      <c r="AP51" s="24"/>
      <c r="AQ51" s="23"/>
    </row>
    <row r="52" spans="2:43">
      <c r="B52" s="22"/>
      <c r="C52" s="24"/>
      <c r="D52" s="49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50"/>
      <c r="AA52" s="24"/>
      <c r="AB52" s="24"/>
      <c r="AC52" s="49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50"/>
      <c r="AP52" s="24"/>
      <c r="AQ52" s="23"/>
    </row>
    <row r="53" spans="2:43">
      <c r="B53" s="22"/>
      <c r="C53" s="24"/>
      <c r="D53" s="49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50"/>
      <c r="AA53" s="24"/>
      <c r="AB53" s="24"/>
      <c r="AC53" s="49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50"/>
      <c r="AP53" s="24"/>
      <c r="AQ53" s="23"/>
    </row>
    <row r="54" spans="2:43">
      <c r="B54" s="22"/>
      <c r="C54" s="24"/>
      <c r="D54" s="49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50"/>
      <c r="AA54" s="24"/>
      <c r="AB54" s="24"/>
      <c r="AC54" s="49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50"/>
      <c r="AP54" s="24"/>
      <c r="AQ54" s="23"/>
    </row>
    <row r="55" spans="2:43">
      <c r="B55" s="22"/>
      <c r="C55" s="24"/>
      <c r="D55" s="49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50"/>
      <c r="AA55" s="24"/>
      <c r="AB55" s="24"/>
      <c r="AC55" s="49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50"/>
      <c r="AP55" s="24"/>
      <c r="AQ55" s="23"/>
    </row>
    <row r="56" spans="2:43">
      <c r="B56" s="22"/>
      <c r="C56" s="24"/>
      <c r="D56" s="49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50"/>
      <c r="AA56" s="24"/>
      <c r="AB56" s="24"/>
      <c r="AC56" s="49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50"/>
      <c r="AP56" s="24"/>
      <c r="AQ56" s="23"/>
    </row>
    <row r="57" spans="2:43">
      <c r="B57" s="22"/>
      <c r="C57" s="24"/>
      <c r="D57" s="49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50"/>
      <c r="AA57" s="24"/>
      <c r="AB57" s="24"/>
      <c r="AC57" s="49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50"/>
      <c r="AP57" s="24"/>
      <c r="AQ57" s="23"/>
    </row>
    <row r="58" spans="2:43" s="1" customFormat="1" ht="15">
      <c r="B58" s="31"/>
      <c r="C58" s="32"/>
      <c r="D58" s="51" t="s">
        <v>47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3" t="s">
        <v>48</v>
      </c>
      <c r="S58" s="52"/>
      <c r="T58" s="52"/>
      <c r="U58" s="52"/>
      <c r="V58" s="52"/>
      <c r="W58" s="52"/>
      <c r="X58" s="52"/>
      <c r="Y58" s="52"/>
      <c r="Z58" s="54"/>
      <c r="AA58" s="32"/>
      <c r="AB58" s="32"/>
      <c r="AC58" s="51" t="s">
        <v>47</v>
      </c>
      <c r="AD58" s="52"/>
      <c r="AE58" s="52"/>
      <c r="AF58" s="52"/>
      <c r="AG58" s="52"/>
      <c r="AH58" s="52"/>
      <c r="AI58" s="52"/>
      <c r="AJ58" s="52"/>
      <c r="AK58" s="52"/>
      <c r="AL58" s="52"/>
      <c r="AM58" s="53" t="s">
        <v>48</v>
      </c>
      <c r="AN58" s="52"/>
      <c r="AO58" s="54"/>
      <c r="AP58" s="32"/>
      <c r="AQ58" s="33"/>
    </row>
    <row r="59" spans="2:43">
      <c r="B59" s="22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3"/>
    </row>
    <row r="60" spans="2:43" s="1" customFormat="1" ht="15">
      <c r="B60" s="31"/>
      <c r="C60" s="32"/>
      <c r="D60" s="46" t="s">
        <v>49</v>
      </c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8"/>
      <c r="AA60" s="32"/>
      <c r="AB60" s="32"/>
      <c r="AC60" s="46" t="s">
        <v>50</v>
      </c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8"/>
      <c r="AP60" s="32"/>
      <c r="AQ60" s="33"/>
    </row>
    <row r="61" spans="2:43">
      <c r="B61" s="22"/>
      <c r="C61" s="24"/>
      <c r="D61" s="49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50"/>
      <c r="AA61" s="24"/>
      <c r="AB61" s="24"/>
      <c r="AC61" s="49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50"/>
      <c r="AP61" s="24"/>
      <c r="AQ61" s="23"/>
    </row>
    <row r="62" spans="2:43">
      <c r="B62" s="22"/>
      <c r="C62" s="24"/>
      <c r="D62" s="49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50"/>
      <c r="AA62" s="24"/>
      <c r="AB62" s="24"/>
      <c r="AC62" s="49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50"/>
      <c r="AP62" s="24"/>
      <c r="AQ62" s="23"/>
    </row>
    <row r="63" spans="2:43">
      <c r="B63" s="22"/>
      <c r="C63" s="24"/>
      <c r="D63" s="49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50"/>
      <c r="AA63" s="24"/>
      <c r="AB63" s="24"/>
      <c r="AC63" s="49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50"/>
      <c r="AP63" s="24"/>
      <c r="AQ63" s="23"/>
    </row>
    <row r="64" spans="2:43">
      <c r="B64" s="22"/>
      <c r="C64" s="24"/>
      <c r="D64" s="49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50"/>
      <c r="AA64" s="24"/>
      <c r="AB64" s="24"/>
      <c r="AC64" s="49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50"/>
      <c r="AP64" s="24"/>
      <c r="AQ64" s="23"/>
    </row>
    <row r="65" spans="2:43">
      <c r="B65" s="22"/>
      <c r="C65" s="24"/>
      <c r="D65" s="49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50"/>
      <c r="AA65" s="24"/>
      <c r="AB65" s="24"/>
      <c r="AC65" s="49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50"/>
      <c r="AP65" s="24"/>
      <c r="AQ65" s="23"/>
    </row>
    <row r="66" spans="2:43">
      <c r="B66" s="22"/>
      <c r="C66" s="24"/>
      <c r="D66" s="49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50"/>
      <c r="AA66" s="24"/>
      <c r="AB66" s="24"/>
      <c r="AC66" s="49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50"/>
      <c r="AP66" s="24"/>
      <c r="AQ66" s="23"/>
    </row>
    <row r="67" spans="2:43">
      <c r="B67" s="22"/>
      <c r="C67" s="24"/>
      <c r="D67" s="49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50"/>
      <c r="AA67" s="24"/>
      <c r="AB67" s="24"/>
      <c r="AC67" s="49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50"/>
      <c r="AP67" s="24"/>
      <c r="AQ67" s="23"/>
    </row>
    <row r="68" spans="2:43">
      <c r="B68" s="22"/>
      <c r="C68" s="24"/>
      <c r="D68" s="49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50"/>
      <c r="AA68" s="24"/>
      <c r="AB68" s="24"/>
      <c r="AC68" s="49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50"/>
      <c r="AP68" s="24"/>
      <c r="AQ68" s="23"/>
    </row>
    <row r="69" spans="2:43" s="1" customFormat="1" ht="15">
      <c r="B69" s="31"/>
      <c r="C69" s="32"/>
      <c r="D69" s="51" t="s">
        <v>47</v>
      </c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3" t="s">
        <v>48</v>
      </c>
      <c r="S69" s="52"/>
      <c r="T69" s="52"/>
      <c r="U69" s="52"/>
      <c r="V69" s="52"/>
      <c r="W69" s="52"/>
      <c r="X69" s="52"/>
      <c r="Y69" s="52"/>
      <c r="Z69" s="54"/>
      <c r="AA69" s="32"/>
      <c r="AB69" s="32"/>
      <c r="AC69" s="51" t="s">
        <v>47</v>
      </c>
      <c r="AD69" s="52"/>
      <c r="AE69" s="52"/>
      <c r="AF69" s="52"/>
      <c r="AG69" s="52"/>
      <c r="AH69" s="52"/>
      <c r="AI69" s="52"/>
      <c r="AJ69" s="52"/>
      <c r="AK69" s="52"/>
      <c r="AL69" s="52"/>
      <c r="AM69" s="53" t="s">
        <v>48</v>
      </c>
      <c r="AN69" s="52"/>
      <c r="AO69" s="54"/>
      <c r="AP69" s="32"/>
      <c r="AQ69" s="33"/>
    </row>
    <row r="70" spans="2:43" s="1" customFormat="1" ht="6.95" customHeight="1">
      <c r="B70" s="31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3"/>
    </row>
    <row r="71" spans="2:43" s="1" customFormat="1" ht="6.9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7"/>
    </row>
    <row r="75" spans="2:43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</row>
    <row r="76" spans="2:43" s="1" customFormat="1" ht="36.950000000000003" customHeight="1">
      <c r="B76" s="31"/>
      <c r="C76" s="175" t="s">
        <v>51</v>
      </c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33"/>
    </row>
    <row r="77" spans="2:43" s="3" customFormat="1" ht="14.45" customHeight="1">
      <c r="B77" s="61"/>
      <c r="C77" s="28" t="s">
        <v>15</v>
      </c>
      <c r="D77" s="62"/>
      <c r="E77" s="62"/>
      <c r="F77" s="62"/>
      <c r="G77" s="62"/>
      <c r="H77" s="62"/>
      <c r="I77" s="62"/>
      <c r="J77" s="62"/>
      <c r="K77" s="62"/>
      <c r="L77" s="62" t="str">
        <f>K5</f>
        <v>Z190101</v>
      </c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3"/>
    </row>
    <row r="78" spans="2:43" s="4" customFormat="1" ht="36.950000000000003" customHeight="1">
      <c r="B78" s="64"/>
      <c r="C78" s="65" t="s">
        <v>17</v>
      </c>
      <c r="D78" s="66"/>
      <c r="E78" s="66"/>
      <c r="F78" s="66"/>
      <c r="G78" s="66"/>
      <c r="H78" s="66"/>
      <c r="I78" s="66"/>
      <c r="J78" s="66"/>
      <c r="K78" s="66"/>
      <c r="L78" s="177" t="str">
        <f>K6</f>
        <v>výměna vchodových dveří do vstupní budovy SPŠ Stavební Pardubice</v>
      </c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8"/>
      <c r="AG78" s="178"/>
      <c r="AH78" s="178"/>
      <c r="AI78" s="178"/>
      <c r="AJ78" s="178"/>
      <c r="AK78" s="178"/>
      <c r="AL78" s="178"/>
      <c r="AM78" s="178"/>
      <c r="AN78" s="178"/>
      <c r="AO78" s="178"/>
      <c r="AP78" s="66"/>
      <c r="AQ78" s="67"/>
    </row>
    <row r="79" spans="2:43" s="1" customFormat="1" ht="6.95" customHeight="1"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3"/>
    </row>
    <row r="80" spans="2:43" s="1" customFormat="1" ht="15">
      <c r="B80" s="31"/>
      <c r="C80" s="28" t="s">
        <v>21</v>
      </c>
      <c r="D80" s="32"/>
      <c r="E80" s="32"/>
      <c r="F80" s="32"/>
      <c r="G80" s="32"/>
      <c r="H80" s="32"/>
      <c r="I80" s="32"/>
      <c r="J80" s="32"/>
      <c r="K80" s="32"/>
      <c r="L80" s="68" t="str">
        <f>IF(K8="","",K8)</f>
        <v xml:space="preserve"> </v>
      </c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28" t="s">
        <v>23</v>
      </c>
      <c r="AJ80" s="32"/>
      <c r="AK80" s="32"/>
      <c r="AL80" s="32"/>
      <c r="AM80" s="69"/>
      <c r="AN80" s="32"/>
      <c r="AO80" s="32"/>
      <c r="AP80" s="32"/>
      <c r="AQ80" s="33"/>
    </row>
    <row r="81" spans="1:76" s="1" customFormat="1" ht="6.95" customHeight="1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3"/>
    </row>
    <row r="82" spans="1:76" s="1" customFormat="1" ht="15">
      <c r="B82" s="31"/>
      <c r="C82" s="28" t="s">
        <v>24</v>
      </c>
      <c r="D82" s="32"/>
      <c r="E82" s="32"/>
      <c r="F82" s="32"/>
      <c r="G82" s="32"/>
      <c r="H82" s="32"/>
      <c r="I82" s="32"/>
      <c r="J82" s="32"/>
      <c r="K82" s="32"/>
      <c r="L82" s="62" t="str">
        <f>IF(E11= "","",E11)</f>
        <v xml:space="preserve"> </v>
      </c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28" t="s">
        <v>28</v>
      </c>
      <c r="AJ82" s="32"/>
      <c r="AK82" s="32"/>
      <c r="AL82" s="32"/>
      <c r="AM82" s="166" t="str">
        <f>IF(E17="","",E17)</f>
        <v xml:space="preserve"> </v>
      </c>
      <c r="AN82" s="166"/>
      <c r="AO82" s="166"/>
      <c r="AP82" s="166"/>
      <c r="AQ82" s="33"/>
      <c r="AS82" s="162" t="s">
        <v>52</v>
      </c>
      <c r="AT82" s="163"/>
      <c r="AU82" s="47"/>
      <c r="AV82" s="47"/>
      <c r="AW82" s="47"/>
      <c r="AX82" s="47"/>
      <c r="AY82" s="47"/>
      <c r="AZ82" s="47"/>
      <c r="BA82" s="47"/>
      <c r="BB82" s="47"/>
      <c r="BC82" s="47"/>
      <c r="BD82" s="48"/>
    </row>
    <row r="83" spans="1:76" s="1" customFormat="1" ht="15">
      <c r="B83" s="31"/>
      <c r="C83" s="28" t="s">
        <v>27</v>
      </c>
      <c r="D83" s="32"/>
      <c r="E83" s="32"/>
      <c r="F83" s="32"/>
      <c r="G83" s="32"/>
      <c r="H83" s="32"/>
      <c r="I83" s="32"/>
      <c r="J83" s="32"/>
      <c r="K83" s="32"/>
      <c r="L83" s="62" t="str">
        <f>IF(E14="","",E14)</f>
        <v xml:space="preserve"> </v>
      </c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28" t="s">
        <v>30</v>
      </c>
      <c r="AJ83" s="32"/>
      <c r="AK83" s="32"/>
      <c r="AL83" s="32"/>
      <c r="AM83" s="166" t="str">
        <f>IF(E20="","",E20)</f>
        <v xml:space="preserve"> </v>
      </c>
      <c r="AN83" s="166"/>
      <c r="AO83" s="166"/>
      <c r="AP83" s="166"/>
      <c r="AQ83" s="33"/>
      <c r="AS83" s="164"/>
      <c r="AT83" s="165"/>
      <c r="AU83" s="32"/>
      <c r="AV83" s="32"/>
      <c r="AW83" s="32"/>
      <c r="AX83" s="32"/>
      <c r="AY83" s="32"/>
      <c r="AZ83" s="32"/>
      <c r="BA83" s="32"/>
      <c r="BB83" s="32"/>
      <c r="BC83" s="32"/>
      <c r="BD83" s="70"/>
    </row>
    <row r="84" spans="1:76" s="1" customFormat="1" ht="10.9" customHeight="1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3"/>
      <c r="AS84" s="164"/>
      <c r="AT84" s="165"/>
      <c r="AU84" s="32"/>
      <c r="AV84" s="32"/>
      <c r="AW84" s="32"/>
      <c r="AX84" s="32"/>
      <c r="AY84" s="32"/>
      <c r="AZ84" s="32"/>
      <c r="BA84" s="32"/>
      <c r="BB84" s="32"/>
      <c r="BC84" s="32"/>
      <c r="BD84" s="70"/>
    </row>
    <row r="85" spans="1:76" s="1" customFormat="1" ht="29.25" customHeight="1">
      <c r="B85" s="31"/>
      <c r="C85" s="167" t="s">
        <v>53</v>
      </c>
      <c r="D85" s="168"/>
      <c r="E85" s="168"/>
      <c r="F85" s="168"/>
      <c r="G85" s="168"/>
      <c r="H85" s="71"/>
      <c r="I85" s="169" t="s">
        <v>54</v>
      </c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9" t="s">
        <v>55</v>
      </c>
      <c r="AH85" s="168"/>
      <c r="AI85" s="168"/>
      <c r="AJ85" s="168"/>
      <c r="AK85" s="168"/>
      <c r="AL85" s="168"/>
      <c r="AM85" s="168"/>
      <c r="AN85" s="169" t="s">
        <v>56</v>
      </c>
      <c r="AO85" s="168"/>
      <c r="AP85" s="170"/>
      <c r="AQ85" s="33"/>
      <c r="AS85" s="72" t="s">
        <v>57</v>
      </c>
      <c r="AT85" s="73" t="s">
        <v>58</v>
      </c>
      <c r="AU85" s="73" t="s">
        <v>59</v>
      </c>
      <c r="AV85" s="73" t="s">
        <v>60</v>
      </c>
      <c r="AW85" s="73" t="s">
        <v>61</v>
      </c>
      <c r="AX85" s="73" t="s">
        <v>62</v>
      </c>
      <c r="AY85" s="73" t="s">
        <v>63</v>
      </c>
      <c r="AZ85" s="73" t="s">
        <v>64</v>
      </c>
      <c r="BA85" s="73" t="s">
        <v>65</v>
      </c>
      <c r="BB85" s="73" t="s">
        <v>66</v>
      </c>
      <c r="BC85" s="73" t="s">
        <v>67</v>
      </c>
      <c r="BD85" s="74" t="s">
        <v>68</v>
      </c>
    </row>
    <row r="86" spans="1:76" s="1" customFormat="1" ht="10.9" customHeight="1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3"/>
      <c r="AS86" s="75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8"/>
    </row>
    <row r="87" spans="1:76" s="4" customFormat="1" ht="32.450000000000003" customHeight="1">
      <c r="B87" s="64"/>
      <c r="C87" s="76" t="s">
        <v>69</v>
      </c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156"/>
      <c r="AH87" s="156"/>
      <c r="AI87" s="156"/>
      <c r="AJ87" s="156"/>
      <c r="AK87" s="156"/>
      <c r="AL87" s="156"/>
      <c r="AM87" s="156"/>
      <c r="AN87" s="157"/>
      <c r="AO87" s="157"/>
      <c r="AP87" s="157"/>
      <c r="AQ87" s="67"/>
      <c r="AS87" s="78">
        <f>ROUND(SUM(AS88:AS89),2)</f>
        <v>0</v>
      </c>
      <c r="AT87" s="79">
        <f>ROUND(SUM(AV87:AW87),2)</f>
        <v>0</v>
      </c>
      <c r="AU87" s="80">
        <f>ROUND(SUM(AU88:AU89),5)</f>
        <v>71.717479999999995</v>
      </c>
      <c r="AV87" s="79">
        <f>ROUND(AZ87*L31,2)</f>
        <v>0</v>
      </c>
      <c r="AW87" s="79">
        <f>ROUND(BA87*L32,2)</f>
        <v>0</v>
      </c>
      <c r="AX87" s="79">
        <f>ROUND(BB87*L31,2)</f>
        <v>0</v>
      </c>
      <c r="AY87" s="79">
        <f>ROUND(BC87*L32,2)</f>
        <v>0</v>
      </c>
      <c r="AZ87" s="79">
        <f>ROUND(SUM(AZ88:AZ89),2)</f>
        <v>0</v>
      </c>
      <c r="BA87" s="79">
        <f>ROUND(SUM(BA88:BA89),2)</f>
        <v>0</v>
      </c>
      <c r="BB87" s="79">
        <f>ROUND(SUM(BB88:BB89),2)</f>
        <v>0</v>
      </c>
      <c r="BC87" s="79">
        <f>ROUND(SUM(BC88:BC89),2)</f>
        <v>0</v>
      </c>
      <c r="BD87" s="81">
        <f>ROUND(SUM(BD88:BD89),2)</f>
        <v>0</v>
      </c>
      <c r="BS87" s="82" t="s">
        <v>70</v>
      </c>
      <c r="BT87" s="82" t="s">
        <v>71</v>
      </c>
      <c r="BU87" s="83" t="s">
        <v>72</v>
      </c>
      <c r="BV87" s="82" t="s">
        <v>73</v>
      </c>
      <c r="BW87" s="82" t="s">
        <v>74</v>
      </c>
      <c r="BX87" s="82" t="s">
        <v>75</v>
      </c>
    </row>
    <row r="88" spans="1:76" s="5" customFormat="1" ht="16.5" customHeight="1">
      <c r="A88" s="84" t="s">
        <v>76</v>
      </c>
      <c r="B88" s="85"/>
      <c r="C88" s="86"/>
      <c r="D88" s="161" t="s">
        <v>77</v>
      </c>
      <c r="E88" s="161"/>
      <c r="F88" s="161"/>
      <c r="G88" s="161"/>
      <c r="H88" s="161"/>
      <c r="I88" s="87"/>
      <c r="J88" s="161" t="s">
        <v>78</v>
      </c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  <c r="AF88" s="161"/>
      <c r="AG88" s="159"/>
      <c r="AH88" s="160"/>
      <c r="AI88" s="160"/>
      <c r="AJ88" s="160"/>
      <c r="AK88" s="160"/>
      <c r="AL88" s="160"/>
      <c r="AM88" s="160"/>
      <c r="AN88" s="159"/>
      <c r="AO88" s="160"/>
      <c r="AP88" s="160"/>
      <c r="AQ88" s="88"/>
      <c r="AS88" s="89">
        <f>'01 - stavební úpravy'!M28</f>
        <v>0</v>
      </c>
      <c r="AT88" s="90">
        <f>ROUND(SUM(AV88:AW88),2)</f>
        <v>0</v>
      </c>
      <c r="AU88" s="91">
        <f>'01 - stavební úpravy'!W116</f>
        <v>56.890194999999991</v>
      </c>
      <c r="AV88" s="90">
        <f>'01 - stavební úpravy'!M32</f>
        <v>0</v>
      </c>
      <c r="AW88" s="90">
        <f>'01 - stavební úpravy'!M33</f>
        <v>0</v>
      </c>
      <c r="AX88" s="90">
        <f>'01 - stavební úpravy'!M34</f>
        <v>0</v>
      </c>
      <c r="AY88" s="90">
        <f>'01 - stavební úpravy'!M35</f>
        <v>0</v>
      </c>
      <c r="AZ88" s="90">
        <f>'01 - stavební úpravy'!H32</f>
        <v>0</v>
      </c>
      <c r="BA88" s="90">
        <f>'01 - stavební úpravy'!H33</f>
        <v>0</v>
      </c>
      <c r="BB88" s="90">
        <f>'01 - stavební úpravy'!H34</f>
        <v>0</v>
      </c>
      <c r="BC88" s="90">
        <f>'01 - stavební úpravy'!H35</f>
        <v>0</v>
      </c>
      <c r="BD88" s="92">
        <f>'01 - stavební úpravy'!H36</f>
        <v>0</v>
      </c>
      <c r="BT88" s="93" t="s">
        <v>79</v>
      </c>
      <c r="BV88" s="93" t="s">
        <v>73</v>
      </c>
      <c r="BW88" s="93" t="s">
        <v>80</v>
      </c>
      <c r="BX88" s="93" t="s">
        <v>74</v>
      </c>
    </row>
    <row r="89" spans="1:76" s="5" customFormat="1" ht="16.5" customHeight="1">
      <c r="A89" s="84" t="s">
        <v>76</v>
      </c>
      <c r="B89" s="85"/>
      <c r="C89" s="86"/>
      <c r="D89" s="161" t="s">
        <v>81</v>
      </c>
      <c r="E89" s="161"/>
      <c r="F89" s="161"/>
      <c r="G89" s="161"/>
      <c r="H89" s="161"/>
      <c r="I89" s="87"/>
      <c r="J89" s="161" t="s">
        <v>82</v>
      </c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59"/>
      <c r="AH89" s="160"/>
      <c r="AI89" s="160"/>
      <c r="AJ89" s="160"/>
      <c r="AK89" s="160"/>
      <c r="AL89" s="160"/>
      <c r="AM89" s="160"/>
      <c r="AN89" s="159"/>
      <c r="AO89" s="160"/>
      <c r="AP89" s="160"/>
      <c r="AQ89" s="88"/>
      <c r="AS89" s="94">
        <f>'02 - úprava elektroinstalace'!M28</f>
        <v>0</v>
      </c>
      <c r="AT89" s="95">
        <f>ROUND(SUM(AV89:AW89),2)</f>
        <v>0</v>
      </c>
      <c r="AU89" s="96">
        <f>'02 - úprava elektroinstalace'!W115</f>
        <v>14.827279999999998</v>
      </c>
      <c r="AV89" s="95">
        <f>'02 - úprava elektroinstalace'!M32</f>
        <v>0</v>
      </c>
      <c r="AW89" s="95">
        <f>'02 - úprava elektroinstalace'!M33</f>
        <v>0</v>
      </c>
      <c r="AX89" s="95">
        <f>'02 - úprava elektroinstalace'!M34</f>
        <v>0</v>
      </c>
      <c r="AY89" s="95">
        <f>'02 - úprava elektroinstalace'!M35</f>
        <v>0</v>
      </c>
      <c r="AZ89" s="95">
        <f>'02 - úprava elektroinstalace'!H32</f>
        <v>0</v>
      </c>
      <c r="BA89" s="95">
        <f>'02 - úprava elektroinstalace'!H33</f>
        <v>0</v>
      </c>
      <c r="BB89" s="95">
        <f>'02 - úprava elektroinstalace'!H34</f>
        <v>0</v>
      </c>
      <c r="BC89" s="95">
        <f>'02 - úprava elektroinstalace'!H35</f>
        <v>0</v>
      </c>
      <c r="BD89" s="97">
        <f>'02 - úprava elektroinstalace'!H36</f>
        <v>0</v>
      </c>
      <c r="BT89" s="93" t="s">
        <v>79</v>
      </c>
      <c r="BV89" s="93" t="s">
        <v>73</v>
      </c>
      <c r="BW89" s="93" t="s">
        <v>83</v>
      </c>
      <c r="BX89" s="93" t="s">
        <v>74</v>
      </c>
    </row>
    <row r="90" spans="1:76">
      <c r="B90" s="22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3"/>
    </row>
    <row r="91" spans="1:76" s="1" customFormat="1" ht="30" customHeight="1">
      <c r="B91" s="31"/>
      <c r="C91" s="76" t="s">
        <v>84</v>
      </c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157"/>
      <c r="AH91" s="157"/>
      <c r="AI91" s="157"/>
      <c r="AJ91" s="157"/>
      <c r="AK91" s="157"/>
      <c r="AL91" s="157"/>
      <c r="AM91" s="157"/>
      <c r="AN91" s="157"/>
      <c r="AO91" s="157"/>
      <c r="AP91" s="157"/>
      <c r="AQ91" s="33"/>
      <c r="AS91" s="72" t="s">
        <v>85</v>
      </c>
      <c r="AT91" s="73" t="s">
        <v>86</v>
      </c>
      <c r="AU91" s="73" t="s">
        <v>35</v>
      </c>
      <c r="AV91" s="74" t="s">
        <v>58</v>
      </c>
    </row>
    <row r="92" spans="1:76" s="1" customFormat="1" ht="10.9" customHeight="1"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3"/>
      <c r="AS92" s="98"/>
      <c r="AT92" s="52"/>
      <c r="AU92" s="52"/>
      <c r="AV92" s="54"/>
    </row>
    <row r="93" spans="1:76" s="1" customFormat="1" ht="30" customHeight="1">
      <c r="B93" s="31"/>
      <c r="C93" s="99" t="s">
        <v>87</v>
      </c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58"/>
      <c r="AH93" s="158"/>
      <c r="AI93" s="158"/>
      <c r="AJ93" s="158"/>
      <c r="AK93" s="158"/>
      <c r="AL93" s="158"/>
      <c r="AM93" s="158"/>
      <c r="AN93" s="158"/>
      <c r="AO93" s="158"/>
      <c r="AP93" s="158"/>
      <c r="AQ93" s="33"/>
    </row>
    <row r="94" spans="1:76" s="1" customFormat="1" ht="6.95" customHeight="1">
      <c r="B94" s="55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7"/>
    </row>
  </sheetData>
  <mergeCells count="49">
    <mergeCell ref="L31:O31"/>
    <mergeCell ref="W31:AE31"/>
    <mergeCell ref="AK31:AO31"/>
    <mergeCell ref="C2:AP2"/>
    <mergeCell ref="C4:AP4"/>
    <mergeCell ref="K5:AO5"/>
    <mergeCell ref="K6:AO6"/>
    <mergeCell ref="E23:AN23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C85:G85"/>
    <mergeCell ref="I85:AF85"/>
    <mergeCell ref="AG85:AM85"/>
    <mergeCell ref="AN85:AP85"/>
    <mergeCell ref="X37:AB37"/>
    <mergeCell ref="AK37:AO37"/>
    <mergeCell ref="C76:AP76"/>
    <mergeCell ref="L78:AO78"/>
    <mergeCell ref="AM82:AP82"/>
    <mergeCell ref="AG93:AM93"/>
    <mergeCell ref="AN93:AP93"/>
    <mergeCell ref="AN88:AP88"/>
    <mergeCell ref="AG88:AM88"/>
    <mergeCell ref="D88:H88"/>
    <mergeCell ref="J88:AF88"/>
    <mergeCell ref="AN89:AP89"/>
    <mergeCell ref="AG89:AM89"/>
    <mergeCell ref="D89:H89"/>
    <mergeCell ref="J89:AF89"/>
    <mergeCell ref="AR2:BE2"/>
    <mergeCell ref="AG87:AM87"/>
    <mergeCell ref="AN87:AP87"/>
    <mergeCell ref="AG91:AM91"/>
    <mergeCell ref="AN91:AP91"/>
    <mergeCell ref="AS82:AT84"/>
    <mergeCell ref="AM83:AP83"/>
    <mergeCell ref="AK26:AO26"/>
    <mergeCell ref="AK27:AO27"/>
    <mergeCell ref="AK29:AO29"/>
  </mergeCells>
  <hyperlinks>
    <hyperlink ref="K1:S1" location="C2" display="1) Souhrnný list stavby"/>
    <hyperlink ref="W1:AF1" location="C87" display="2) Rekapitulace objektů"/>
    <hyperlink ref="A88" location="'01 - stavební úpravy'!C2" display="/"/>
    <hyperlink ref="A89" location="'02 - úprava elektroinstalace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48"/>
  <sheetViews>
    <sheetView showGridLines="0" workbookViewId="0">
      <pane ySplit="1" topLeftCell="A149" activePane="bottomLeft" state="frozen"/>
      <selection pane="bottomLeft" activeCell="F157" sqref="F15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1"/>
      <c r="B1" s="11"/>
      <c r="C1" s="11"/>
      <c r="D1" s="12" t="s">
        <v>1</v>
      </c>
      <c r="E1" s="11"/>
      <c r="F1" s="13" t="s">
        <v>88</v>
      </c>
      <c r="G1" s="13"/>
      <c r="H1" s="199" t="s">
        <v>89</v>
      </c>
      <c r="I1" s="199"/>
      <c r="J1" s="199"/>
      <c r="K1" s="199"/>
      <c r="L1" s="13" t="s">
        <v>90</v>
      </c>
      <c r="M1" s="11"/>
      <c r="N1" s="11"/>
      <c r="O1" s="12" t="s">
        <v>91</v>
      </c>
      <c r="P1" s="11"/>
      <c r="Q1" s="11"/>
      <c r="R1" s="11"/>
      <c r="S1" s="13" t="s">
        <v>92</v>
      </c>
      <c r="T1" s="13"/>
      <c r="U1" s="101"/>
      <c r="V1" s="10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86" t="s">
        <v>7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S2" s="154" t="s">
        <v>8</v>
      </c>
      <c r="T2" s="155"/>
      <c r="U2" s="155"/>
      <c r="V2" s="155"/>
      <c r="W2" s="155"/>
      <c r="X2" s="155"/>
      <c r="Y2" s="155"/>
      <c r="Z2" s="155"/>
      <c r="AA2" s="155"/>
      <c r="AB2" s="155"/>
      <c r="AC2" s="155"/>
      <c r="AT2" s="18" t="s">
        <v>80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93</v>
      </c>
    </row>
    <row r="4" spans="1:66" ht="36.950000000000003" customHeight="1">
      <c r="B4" s="22"/>
      <c r="C4" s="175" t="s">
        <v>94</v>
      </c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23"/>
      <c r="T4" s="17" t="s">
        <v>13</v>
      </c>
      <c r="AT4" s="18" t="s">
        <v>6</v>
      </c>
    </row>
    <row r="5" spans="1:66" ht="6.95" customHeight="1">
      <c r="B5" s="22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3"/>
    </row>
    <row r="6" spans="1:66" ht="25.35" customHeight="1">
      <c r="B6" s="22"/>
      <c r="C6" s="24"/>
      <c r="D6" s="28" t="s">
        <v>17</v>
      </c>
      <c r="E6" s="24"/>
      <c r="F6" s="205" t="str">
        <f>'Rekapitulace stavby'!K6</f>
        <v>výměna vchodových dveří do vstupní budovy SPŠ Stavební Pardubice</v>
      </c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4"/>
      <c r="R6" s="23"/>
    </row>
    <row r="7" spans="1:66" s="1" customFormat="1" ht="32.85" customHeight="1">
      <c r="B7" s="31"/>
      <c r="C7" s="32"/>
      <c r="D7" s="27" t="s">
        <v>95</v>
      </c>
      <c r="E7" s="32"/>
      <c r="F7" s="189" t="s">
        <v>96</v>
      </c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32"/>
      <c r="R7" s="33"/>
    </row>
    <row r="8" spans="1:66" s="1" customFormat="1" ht="14.45" customHeight="1">
      <c r="B8" s="31"/>
      <c r="C8" s="32"/>
      <c r="D8" s="28" t="s">
        <v>19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20</v>
      </c>
      <c r="N8" s="32"/>
      <c r="O8" s="26" t="s">
        <v>5</v>
      </c>
      <c r="P8" s="32"/>
      <c r="Q8" s="32"/>
      <c r="R8" s="33"/>
    </row>
    <row r="9" spans="1:66" s="1" customFormat="1" ht="14.45" customHeight="1">
      <c r="B9" s="31"/>
      <c r="C9" s="32"/>
      <c r="D9" s="28" t="s">
        <v>21</v>
      </c>
      <c r="E9" s="32"/>
      <c r="F9" s="26" t="s">
        <v>22</v>
      </c>
      <c r="G9" s="32"/>
      <c r="H9" s="32"/>
      <c r="I9" s="32"/>
      <c r="J9" s="32"/>
      <c r="K9" s="32"/>
      <c r="L9" s="32"/>
      <c r="M9" s="28" t="s">
        <v>23</v>
      </c>
      <c r="N9" s="32"/>
      <c r="O9" s="207"/>
      <c r="P9" s="207"/>
      <c r="Q9" s="32"/>
      <c r="R9" s="33"/>
    </row>
    <row r="10" spans="1:66" s="1" customFormat="1" ht="10.9" customHeight="1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>
      <c r="B11" s="31"/>
      <c r="C11" s="32"/>
      <c r="D11" s="28" t="s">
        <v>24</v>
      </c>
      <c r="E11" s="32"/>
      <c r="F11" s="32"/>
      <c r="G11" s="32"/>
      <c r="H11" s="32"/>
      <c r="I11" s="32"/>
      <c r="J11" s="32"/>
      <c r="K11" s="32"/>
      <c r="L11" s="32"/>
      <c r="M11" s="28" t="s">
        <v>25</v>
      </c>
      <c r="N11" s="32"/>
      <c r="O11" s="188" t="str">
        <f>IF('Rekapitulace stavby'!AN10="","",'Rekapitulace stavby'!AN10)</f>
        <v/>
      </c>
      <c r="P11" s="188"/>
      <c r="Q11" s="32"/>
      <c r="R11" s="33"/>
    </row>
    <row r="12" spans="1:66" s="1" customFormat="1" ht="18" customHeight="1">
      <c r="B12" s="31"/>
      <c r="C12" s="32"/>
      <c r="D12" s="32"/>
      <c r="E12" s="26" t="str">
        <f>IF('Rekapitulace stavby'!E11="","",'Rekapitulace stavby'!E11)</f>
        <v xml:space="preserve"> </v>
      </c>
      <c r="F12" s="32"/>
      <c r="G12" s="32"/>
      <c r="H12" s="32"/>
      <c r="I12" s="32"/>
      <c r="J12" s="32"/>
      <c r="K12" s="32"/>
      <c r="L12" s="32"/>
      <c r="M12" s="28" t="s">
        <v>26</v>
      </c>
      <c r="N12" s="32"/>
      <c r="O12" s="188" t="str">
        <f>IF('Rekapitulace stavby'!AN11="","",'Rekapitulace stavby'!AN11)</f>
        <v/>
      </c>
      <c r="P12" s="188"/>
      <c r="Q12" s="32"/>
      <c r="R12" s="33"/>
    </row>
    <row r="13" spans="1:66" s="1" customFormat="1" ht="6.95" customHeight="1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>
      <c r="B14" s="31"/>
      <c r="C14" s="32"/>
      <c r="D14" s="28" t="s">
        <v>27</v>
      </c>
      <c r="E14" s="32"/>
      <c r="F14" s="32"/>
      <c r="G14" s="32"/>
      <c r="H14" s="32"/>
      <c r="I14" s="32"/>
      <c r="J14" s="32"/>
      <c r="K14" s="32"/>
      <c r="L14" s="32"/>
      <c r="M14" s="28" t="s">
        <v>25</v>
      </c>
      <c r="N14" s="32"/>
      <c r="O14" s="188" t="str">
        <f>IF('Rekapitulace stavby'!AN13="","",'Rekapitulace stavby'!AN13)</f>
        <v/>
      </c>
      <c r="P14" s="188"/>
      <c r="Q14" s="32"/>
      <c r="R14" s="33"/>
    </row>
    <row r="15" spans="1:66" s="1" customFormat="1" ht="18" customHeight="1">
      <c r="B15" s="31"/>
      <c r="C15" s="32"/>
      <c r="D15" s="32"/>
      <c r="E15" s="26" t="str">
        <f>IF('Rekapitulace stavby'!E14="","",'Rekapitulace stavby'!E14)</f>
        <v xml:space="preserve"> </v>
      </c>
      <c r="F15" s="32"/>
      <c r="G15" s="32"/>
      <c r="H15" s="32"/>
      <c r="I15" s="32"/>
      <c r="J15" s="32"/>
      <c r="K15" s="32"/>
      <c r="L15" s="32"/>
      <c r="M15" s="28" t="s">
        <v>26</v>
      </c>
      <c r="N15" s="32"/>
      <c r="O15" s="188" t="str">
        <f>IF('Rekapitulace stavby'!AN14="","",'Rekapitulace stavby'!AN14)</f>
        <v/>
      </c>
      <c r="P15" s="188"/>
      <c r="Q15" s="32"/>
      <c r="R15" s="33"/>
    </row>
    <row r="16" spans="1:66" s="1" customFormat="1" ht="6.95" customHeight="1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>
      <c r="B17" s="31"/>
      <c r="C17" s="32"/>
      <c r="D17" s="28" t="s">
        <v>28</v>
      </c>
      <c r="E17" s="32"/>
      <c r="F17" s="32"/>
      <c r="G17" s="32"/>
      <c r="H17" s="32"/>
      <c r="I17" s="32"/>
      <c r="J17" s="32"/>
      <c r="K17" s="32"/>
      <c r="L17" s="32"/>
      <c r="M17" s="28" t="s">
        <v>25</v>
      </c>
      <c r="N17" s="32"/>
      <c r="O17" s="188" t="str">
        <f>IF('Rekapitulace stavby'!AN16="","",'Rekapitulace stavby'!AN16)</f>
        <v/>
      </c>
      <c r="P17" s="188"/>
      <c r="Q17" s="32"/>
      <c r="R17" s="33"/>
    </row>
    <row r="18" spans="2:18" s="1" customFormat="1" ht="18" customHeight="1">
      <c r="B18" s="31"/>
      <c r="C18" s="32"/>
      <c r="D18" s="32"/>
      <c r="E18" s="26" t="str">
        <f>IF('Rekapitulace stavby'!E17="","",'Rekapitulace stavby'!E17)</f>
        <v xml:space="preserve"> </v>
      </c>
      <c r="F18" s="32"/>
      <c r="G18" s="32"/>
      <c r="H18" s="32"/>
      <c r="I18" s="32"/>
      <c r="J18" s="32"/>
      <c r="K18" s="32"/>
      <c r="L18" s="32"/>
      <c r="M18" s="28" t="s">
        <v>26</v>
      </c>
      <c r="N18" s="32"/>
      <c r="O18" s="188" t="str">
        <f>IF('Rekapitulace stavby'!AN17="","",'Rekapitulace stavby'!AN17)</f>
        <v/>
      </c>
      <c r="P18" s="188"/>
      <c r="Q18" s="32"/>
      <c r="R18" s="33"/>
    </row>
    <row r="19" spans="2:18" s="1" customFormat="1" ht="6.95" customHeight="1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>
      <c r="B20" s="31"/>
      <c r="C20" s="32"/>
      <c r="D20" s="28" t="s">
        <v>30</v>
      </c>
      <c r="E20" s="32"/>
      <c r="F20" s="32"/>
      <c r="G20" s="32"/>
      <c r="H20" s="32"/>
      <c r="I20" s="32"/>
      <c r="J20" s="32"/>
      <c r="K20" s="32"/>
      <c r="L20" s="32"/>
      <c r="M20" s="28" t="s">
        <v>25</v>
      </c>
      <c r="N20" s="32"/>
      <c r="O20" s="188" t="str">
        <f>IF('Rekapitulace stavby'!AN19="","",'Rekapitulace stavby'!AN19)</f>
        <v/>
      </c>
      <c r="P20" s="188"/>
      <c r="Q20" s="32"/>
      <c r="R20" s="33"/>
    </row>
    <row r="21" spans="2:18" s="1" customFormat="1" ht="18" customHeight="1">
      <c r="B21" s="31"/>
      <c r="C21" s="32"/>
      <c r="D21" s="32"/>
      <c r="E21" s="26" t="str">
        <f>IF('Rekapitulace stavby'!E20="","",'Rekapitulace stavby'!E20)</f>
        <v xml:space="preserve"> </v>
      </c>
      <c r="F21" s="32"/>
      <c r="G21" s="32"/>
      <c r="H21" s="32"/>
      <c r="I21" s="32"/>
      <c r="J21" s="32"/>
      <c r="K21" s="32"/>
      <c r="L21" s="32"/>
      <c r="M21" s="28" t="s">
        <v>26</v>
      </c>
      <c r="N21" s="32"/>
      <c r="O21" s="188" t="str">
        <f>IF('Rekapitulace stavby'!AN20="","",'Rekapitulace stavby'!AN20)</f>
        <v/>
      </c>
      <c r="P21" s="188"/>
      <c r="Q21" s="32"/>
      <c r="R21" s="33"/>
    </row>
    <row r="22" spans="2:18" s="1" customFormat="1" ht="6.95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>
      <c r="B23" s="31"/>
      <c r="C23" s="32"/>
      <c r="D23" s="28" t="s">
        <v>31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6.5" customHeight="1">
      <c r="B24" s="31"/>
      <c r="C24" s="32"/>
      <c r="D24" s="32"/>
      <c r="E24" s="190" t="s">
        <v>5</v>
      </c>
      <c r="F24" s="190"/>
      <c r="G24" s="190"/>
      <c r="H24" s="190"/>
      <c r="I24" s="190"/>
      <c r="J24" s="190"/>
      <c r="K24" s="190"/>
      <c r="L24" s="190"/>
      <c r="M24" s="32"/>
      <c r="N24" s="32"/>
      <c r="O24" s="32"/>
      <c r="P24" s="32"/>
      <c r="Q24" s="32"/>
      <c r="R24" s="33"/>
    </row>
    <row r="25" spans="2:18" s="1" customFormat="1" ht="6.95" customHeight="1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>
      <c r="B27" s="31"/>
      <c r="C27" s="32"/>
      <c r="D27" s="102" t="s">
        <v>97</v>
      </c>
      <c r="E27" s="32"/>
      <c r="F27" s="32"/>
      <c r="G27" s="32"/>
      <c r="H27" s="32"/>
      <c r="I27" s="32"/>
      <c r="J27" s="32"/>
      <c r="K27" s="32"/>
      <c r="L27" s="32"/>
      <c r="M27" s="182"/>
      <c r="N27" s="182"/>
      <c r="O27" s="182"/>
      <c r="P27" s="182"/>
      <c r="Q27" s="32"/>
      <c r="R27" s="33"/>
    </row>
    <row r="28" spans="2:18" s="1" customFormat="1" ht="14.45" customHeight="1">
      <c r="B28" s="31"/>
      <c r="C28" s="32"/>
      <c r="D28" s="30" t="s">
        <v>98</v>
      </c>
      <c r="E28" s="32"/>
      <c r="F28" s="32"/>
      <c r="G28" s="32"/>
      <c r="H28" s="32"/>
      <c r="I28" s="32"/>
      <c r="J28" s="32"/>
      <c r="K28" s="32"/>
      <c r="L28" s="32"/>
      <c r="M28" s="182"/>
      <c r="N28" s="182"/>
      <c r="O28" s="182"/>
      <c r="P28" s="182"/>
      <c r="Q28" s="32"/>
      <c r="R28" s="33"/>
    </row>
    <row r="29" spans="2:18" s="1" customFormat="1" ht="6.95" customHeight="1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>
      <c r="B30" s="31"/>
      <c r="C30" s="32"/>
      <c r="D30" s="103" t="s">
        <v>34</v>
      </c>
      <c r="E30" s="32"/>
      <c r="F30" s="32"/>
      <c r="G30" s="32"/>
      <c r="H30" s="32"/>
      <c r="I30" s="32"/>
      <c r="J30" s="32"/>
      <c r="K30" s="32"/>
      <c r="L30" s="32"/>
      <c r="M30" s="221"/>
      <c r="N30" s="204"/>
      <c r="O30" s="204"/>
      <c r="P30" s="204"/>
      <c r="Q30" s="32"/>
      <c r="R30" s="33"/>
    </row>
    <row r="31" spans="2:18" s="1" customFormat="1" ht="6.95" customHeight="1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>
      <c r="B32" s="31"/>
      <c r="C32" s="32"/>
      <c r="D32" s="38" t="s">
        <v>35</v>
      </c>
      <c r="E32" s="38" t="s">
        <v>36</v>
      </c>
      <c r="F32" s="39">
        <v>0.21</v>
      </c>
      <c r="G32" s="104" t="s">
        <v>37</v>
      </c>
      <c r="H32" s="218">
        <f>ROUND((SUM(BE97:BE98)+SUM(BE116:BE147)), 2)</f>
        <v>0</v>
      </c>
      <c r="I32" s="204"/>
      <c r="J32" s="204"/>
      <c r="K32" s="32"/>
      <c r="L32" s="32"/>
      <c r="M32" s="218"/>
      <c r="N32" s="204"/>
      <c r="O32" s="204"/>
      <c r="P32" s="204"/>
      <c r="Q32" s="32"/>
      <c r="R32" s="33"/>
    </row>
    <row r="33" spans="2:18" s="1" customFormat="1" ht="14.45" customHeight="1">
      <c r="B33" s="31"/>
      <c r="C33" s="32"/>
      <c r="D33" s="32"/>
      <c r="E33" s="38" t="s">
        <v>38</v>
      </c>
      <c r="F33" s="39">
        <v>0.15</v>
      </c>
      <c r="G33" s="104" t="s">
        <v>37</v>
      </c>
      <c r="H33" s="218">
        <f>ROUND((SUM(BF97:BF98)+SUM(BF116:BF147)), 2)</f>
        <v>0</v>
      </c>
      <c r="I33" s="204"/>
      <c r="J33" s="204"/>
      <c r="K33" s="32"/>
      <c r="L33" s="32"/>
      <c r="M33" s="218"/>
      <c r="N33" s="204"/>
      <c r="O33" s="204"/>
      <c r="P33" s="204"/>
      <c r="Q33" s="32"/>
      <c r="R33" s="33"/>
    </row>
    <row r="34" spans="2:18" s="1" customFormat="1" ht="14.45" hidden="1" customHeight="1">
      <c r="B34" s="31"/>
      <c r="C34" s="32"/>
      <c r="D34" s="32"/>
      <c r="E34" s="38" t="s">
        <v>39</v>
      </c>
      <c r="F34" s="39">
        <v>0.21</v>
      </c>
      <c r="G34" s="104" t="s">
        <v>37</v>
      </c>
      <c r="H34" s="218">
        <f>ROUND((SUM(BG97:BG98)+SUM(BG116:BG147)), 2)</f>
        <v>0</v>
      </c>
      <c r="I34" s="204"/>
      <c r="J34" s="204"/>
      <c r="K34" s="32"/>
      <c r="L34" s="32"/>
      <c r="M34" s="218">
        <v>0</v>
      </c>
      <c r="N34" s="204"/>
      <c r="O34" s="204"/>
      <c r="P34" s="204"/>
      <c r="Q34" s="32"/>
      <c r="R34" s="33"/>
    </row>
    <row r="35" spans="2:18" s="1" customFormat="1" ht="14.45" hidden="1" customHeight="1">
      <c r="B35" s="31"/>
      <c r="C35" s="32"/>
      <c r="D35" s="32"/>
      <c r="E35" s="38" t="s">
        <v>40</v>
      </c>
      <c r="F35" s="39">
        <v>0.15</v>
      </c>
      <c r="G35" s="104" t="s">
        <v>37</v>
      </c>
      <c r="H35" s="218">
        <f>ROUND((SUM(BH97:BH98)+SUM(BH116:BH147)), 2)</f>
        <v>0</v>
      </c>
      <c r="I35" s="204"/>
      <c r="J35" s="204"/>
      <c r="K35" s="32"/>
      <c r="L35" s="32"/>
      <c r="M35" s="218">
        <v>0</v>
      </c>
      <c r="N35" s="204"/>
      <c r="O35" s="204"/>
      <c r="P35" s="204"/>
      <c r="Q35" s="32"/>
      <c r="R35" s="33"/>
    </row>
    <row r="36" spans="2:18" s="1" customFormat="1" ht="14.45" hidden="1" customHeight="1">
      <c r="B36" s="31"/>
      <c r="C36" s="32"/>
      <c r="D36" s="32"/>
      <c r="E36" s="38" t="s">
        <v>41</v>
      </c>
      <c r="F36" s="39">
        <v>0</v>
      </c>
      <c r="G36" s="104" t="s">
        <v>37</v>
      </c>
      <c r="H36" s="218">
        <f>ROUND((SUM(BI97:BI98)+SUM(BI116:BI147)), 2)</f>
        <v>0</v>
      </c>
      <c r="I36" s="204"/>
      <c r="J36" s="204"/>
      <c r="K36" s="32"/>
      <c r="L36" s="32"/>
      <c r="M36" s="218">
        <v>0</v>
      </c>
      <c r="N36" s="204"/>
      <c r="O36" s="204"/>
      <c r="P36" s="204"/>
      <c r="Q36" s="32"/>
      <c r="R36" s="33"/>
    </row>
    <row r="37" spans="2:18" s="1" customFormat="1" ht="6.95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>
      <c r="B38" s="31"/>
      <c r="C38" s="100"/>
      <c r="D38" s="105" t="s">
        <v>42</v>
      </c>
      <c r="E38" s="71"/>
      <c r="F38" s="71"/>
      <c r="G38" s="106" t="s">
        <v>43</v>
      </c>
      <c r="H38" s="107" t="s">
        <v>44</v>
      </c>
      <c r="I38" s="71"/>
      <c r="J38" s="71"/>
      <c r="K38" s="71"/>
      <c r="L38" s="219"/>
      <c r="M38" s="219"/>
      <c r="N38" s="219"/>
      <c r="O38" s="219"/>
      <c r="P38" s="220"/>
      <c r="Q38" s="100"/>
      <c r="R38" s="33"/>
    </row>
    <row r="39" spans="2:18" s="1" customFormat="1" ht="14.4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>
      <c r="B41" s="2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3"/>
    </row>
    <row r="42" spans="2:18">
      <c r="B42" s="2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3"/>
    </row>
    <row r="43" spans="2:18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3"/>
    </row>
    <row r="44" spans="2:18">
      <c r="B44" s="2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3"/>
    </row>
    <row r="45" spans="2:18">
      <c r="B45" s="2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3"/>
    </row>
    <row r="46" spans="2:18">
      <c r="B46" s="2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3"/>
    </row>
    <row r="47" spans="2:18">
      <c r="B47" s="2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3"/>
    </row>
    <row r="48" spans="2:18">
      <c r="B48" s="2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3"/>
    </row>
    <row r="49" spans="2:18">
      <c r="B49" s="22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3"/>
    </row>
    <row r="50" spans="2:18" s="1" customFormat="1" ht="15">
      <c r="B50" s="31"/>
      <c r="C50" s="32"/>
      <c r="D50" s="46" t="s">
        <v>45</v>
      </c>
      <c r="E50" s="47"/>
      <c r="F50" s="47"/>
      <c r="G50" s="47"/>
      <c r="H50" s="48"/>
      <c r="I50" s="32"/>
      <c r="J50" s="46" t="s">
        <v>46</v>
      </c>
      <c r="K50" s="47"/>
      <c r="L50" s="47"/>
      <c r="M50" s="47"/>
      <c r="N50" s="47"/>
      <c r="O50" s="47"/>
      <c r="P50" s="48"/>
      <c r="Q50" s="32"/>
      <c r="R50" s="33"/>
    </row>
    <row r="51" spans="2:18">
      <c r="B51" s="22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3"/>
    </row>
    <row r="52" spans="2:18">
      <c r="B52" s="22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3"/>
    </row>
    <row r="53" spans="2:18">
      <c r="B53" s="22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3"/>
    </row>
    <row r="54" spans="2:18">
      <c r="B54" s="22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3"/>
    </row>
    <row r="55" spans="2:18">
      <c r="B55" s="22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3"/>
    </row>
    <row r="56" spans="2:18">
      <c r="B56" s="22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3"/>
    </row>
    <row r="57" spans="2:18">
      <c r="B57" s="22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3"/>
    </row>
    <row r="58" spans="2:18">
      <c r="B58" s="22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3"/>
    </row>
    <row r="59" spans="2:18" s="1" customFormat="1" ht="15">
      <c r="B59" s="31"/>
      <c r="C59" s="32"/>
      <c r="D59" s="51" t="s">
        <v>47</v>
      </c>
      <c r="E59" s="52"/>
      <c r="F59" s="52"/>
      <c r="G59" s="53" t="s">
        <v>48</v>
      </c>
      <c r="H59" s="54"/>
      <c r="I59" s="32"/>
      <c r="J59" s="51" t="s">
        <v>47</v>
      </c>
      <c r="K59" s="52"/>
      <c r="L59" s="52"/>
      <c r="M59" s="52"/>
      <c r="N59" s="53" t="s">
        <v>48</v>
      </c>
      <c r="O59" s="52"/>
      <c r="P59" s="54"/>
      <c r="Q59" s="32"/>
      <c r="R59" s="33"/>
    </row>
    <row r="60" spans="2:18">
      <c r="B60" s="22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3"/>
    </row>
    <row r="61" spans="2:18" s="1" customFormat="1" ht="15">
      <c r="B61" s="31"/>
      <c r="C61" s="32"/>
      <c r="D61" s="46" t="s">
        <v>49</v>
      </c>
      <c r="E61" s="47"/>
      <c r="F61" s="47"/>
      <c r="G61" s="47"/>
      <c r="H61" s="48"/>
      <c r="I61" s="32"/>
      <c r="J61" s="46" t="s">
        <v>50</v>
      </c>
      <c r="K61" s="47"/>
      <c r="L61" s="47"/>
      <c r="M61" s="47"/>
      <c r="N61" s="47"/>
      <c r="O61" s="47"/>
      <c r="P61" s="48"/>
      <c r="Q61" s="32"/>
      <c r="R61" s="33"/>
    </row>
    <row r="62" spans="2:18">
      <c r="B62" s="22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3"/>
    </row>
    <row r="63" spans="2:18">
      <c r="B63" s="22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3"/>
    </row>
    <row r="64" spans="2:18">
      <c r="B64" s="22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3"/>
    </row>
    <row r="65" spans="2:18">
      <c r="B65" s="22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3"/>
    </row>
    <row r="66" spans="2:18">
      <c r="B66" s="22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3"/>
    </row>
    <row r="67" spans="2:18">
      <c r="B67" s="22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3"/>
    </row>
    <row r="68" spans="2:18">
      <c r="B68" s="22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3"/>
    </row>
    <row r="69" spans="2:18">
      <c r="B69" s="22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3"/>
    </row>
    <row r="70" spans="2:18" s="1" customFormat="1" ht="15">
      <c r="B70" s="31"/>
      <c r="C70" s="32"/>
      <c r="D70" s="51" t="s">
        <v>47</v>
      </c>
      <c r="E70" s="52"/>
      <c r="F70" s="52"/>
      <c r="G70" s="53" t="s">
        <v>48</v>
      </c>
      <c r="H70" s="54"/>
      <c r="I70" s="32"/>
      <c r="J70" s="51" t="s">
        <v>47</v>
      </c>
      <c r="K70" s="52"/>
      <c r="L70" s="52"/>
      <c r="M70" s="52"/>
      <c r="N70" s="53" t="s">
        <v>48</v>
      </c>
      <c r="O70" s="52"/>
      <c r="P70" s="54"/>
      <c r="Q70" s="32"/>
      <c r="R70" s="33"/>
    </row>
    <row r="71" spans="2:18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>
      <c r="B76" s="31"/>
      <c r="C76" s="175" t="s">
        <v>99</v>
      </c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33"/>
    </row>
    <row r="77" spans="2:18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>
      <c r="B78" s="31"/>
      <c r="C78" s="28" t="s">
        <v>17</v>
      </c>
      <c r="D78" s="32"/>
      <c r="E78" s="32"/>
      <c r="F78" s="205" t="str">
        <f>F6</f>
        <v>výměna vchodových dveří do vstupní budovy SPŠ Stavební Pardubice</v>
      </c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32"/>
      <c r="R78" s="33"/>
    </row>
    <row r="79" spans="2:18" s="1" customFormat="1" ht="36.950000000000003" customHeight="1">
      <c r="B79" s="31"/>
      <c r="C79" s="65" t="s">
        <v>95</v>
      </c>
      <c r="D79" s="32"/>
      <c r="E79" s="32"/>
      <c r="F79" s="177" t="str">
        <f>F7</f>
        <v>01 - stavební úpravy</v>
      </c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32"/>
      <c r="R79" s="33"/>
    </row>
    <row r="80" spans="2:18" s="1" customFormat="1" ht="6.95" customHeight="1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>
      <c r="B81" s="31"/>
      <c r="C81" s="28" t="s">
        <v>21</v>
      </c>
      <c r="D81" s="32"/>
      <c r="E81" s="32"/>
      <c r="F81" s="26" t="str">
        <f>F9</f>
        <v xml:space="preserve"> </v>
      </c>
      <c r="G81" s="32"/>
      <c r="H81" s="32"/>
      <c r="I81" s="32"/>
      <c r="J81" s="32"/>
      <c r="K81" s="28" t="s">
        <v>23</v>
      </c>
      <c r="L81" s="32"/>
      <c r="M81" s="207"/>
      <c r="N81" s="207"/>
      <c r="O81" s="207"/>
      <c r="P81" s="207"/>
      <c r="Q81" s="32"/>
      <c r="R81" s="33"/>
    </row>
    <row r="82" spans="2:47" s="1" customFormat="1" ht="6.95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>
      <c r="B83" s="31"/>
      <c r="C83" s="28" t="s">
        <v>24</v>
      </c>
      <c r="D83" s="32"/>
      <c r="E83" s="32"/>
      <c r="F83" s="26" t="str">
        <f>E12</f>
        <v xml:space="preserve"> </v>
      </c>
      <c r="G83" s="32"/>
      <c r="H83" s="32"/>
      <c r="I83" s="32"/>
      <c r="J83" s="32"/>
      <c r="K83" s="28" t="s">
        <v>28</v>
      </c>
      <c r="L83" s="32"/>
      <c r="M83" s="188" t="str">
        <f>E18</f>
        <v xml:space="preserve"> </v>
      </c>
      <c r="N83" s="188"/>
      <c r="O83" s="188"/>
      <c r="P83" s="188"/>
      <c r="Q83" s="188"/>
      <c r="R83" s="33"/>
    </row>
    <row r="84" spans="2:47" s="1" customFormat="1" ht="14.45" customHeight="1">
      <c r="B84" s="31"/>
      <c r="C84" s="28" t="s">
        <v>27</v>
      </c>
      <c r="D84" s="32"/>
      <c r="E84" s="32"/>
      <c r="F84" s="26" t="str">
        <f>IF(E15="","",E15)</f>
        <v xml:space="preserve"> </v>
      </c>
      <c r="G84" s="32"/>
      <c r="H84" s="32"/>
      <c r="I84" s="32"/>
      <c r="J84" s="32"/>
      <c r="K84" s="28" t="s">
        <v>30</v>
      </c>
      <c r="L84" s="32"/>
      <c r="M84" s="188" t="str">
        <f>E21</f>
        <v xml:space="preserve"> </v>
      </c>
      <c r="N84" s="188"/>
      <c r="O84" s="188"/>
      <c r="P84" s="188"/>
      <c r="Q84" s="188"/>
      <c r="R84" s="33"/>
    </row>
    <row r="85" spans="2:47" s="1" customFormat="1" ht="10.35" customHeight="1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>
      <c r="B86" s="31"/>
      <c r="C86" s="216" t="s">
        <v>100</v>
      </c>
      <c r="D86" s="217"/>
      <c r="E86" s="217"/>
      <c r="F86" s="217"/>
      <c r="G86" s="217"/>
      <c r="H86" s="100"/>
      <c r="I86" s="100"/>
      <c r="J86" s="100"/>
      <c r="K86" s="100"/>
      <c r="L86" s="100"/>
      <c r="M86" s="100"/>
      <c r="N86" s="216" t="s">
        <v>101</v>
      </c>
      <c r="O86" s="217"/>
      <c r="P86" s="217"/>
      <c r="Q86" s="217"/>
      <c r="R86" s="33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>
      <c r="B88" s="31"/>
      <c r="C88" s="108" t="s">
        <v>102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157"/>
      <c r="O88" s="214"/>
      <c r="P88" s="214"/>
      <c r="Q88" s="214"/>
      <c r="R88" s="33"/>
      <c r="AU88" s="18" t="s">
        <v>103</v>
      </c>
    </row>
    <row r="89" spans="2:47" s="6" customFormat="1" ht="24.95" customHeight="1">
      <c r="B89" s="109"/>
      <c r="C89" s="110"/>
      <c r="D89" s="111" t="s">
        <v>104</v>
      </c>
      <c r="E89" s="110"/>
      <c r="F89" s="110"/>
      <c r="G89" s="110"/>
      <c r="H89" s="110"/>
      <c r="I89" s="110"/>
      <c r="J89" s="110"/>
      <c r="K89" s="110"/>
      <c r="L89" s="110"/>
      <c r="M89" s="110"/>
      <c r="N89" s="210"/>
      <c r="O89" s="211"/>
      <c r="P89" s="211"/>
      <c r="Q89" s="211"/>
      <c r="R89" s="112"/>
    </row>
    <row r="90" spans="2:47" s="7" customFormat="1" ht="19.899999999999999" customHeight="1">
      <c r="B90" s="113"/>
      <c r="C90" s="114"/>
      <c r="D90" s="115" t="s">
        <v>105</v>
      </c>
      <c r="E90" s="114"/>
      <c r="F90" s="114"/>
      <c r="G90" s="114"/>
      <c r="H90" s="114"/>
      <c r="I90" s="114"/>
      <c r="J90" s="114"/>
      <c r="K90" s="114"/>
      <c r="L90" s="114"/>
      <c r="M90" s="114"/>
      <c r="N90" s="212"/>
      <c r="O90" s="213"/>
      <c r="P90" s="213"/>
      <c r="Q90" s="213"/>
      <c r="R90" s="116"/>
    </row>
    <row r="91" spans="2:47" s="7" customFormat="1" ht="19.899999999999999" customHeight="1">
      <c r="B91" s="113"/>
      <c r="C91" s="114"/>
      <c r="D91" s="115" t="s">
        <v>106</v>
      </c>
      <c r="E91" s="114"/>
      <c r="F91" s="114"/>
      <c r="G91" s="114"/>
      <c r="H91" s="114"/>
      <c r="I91" s="114"/>
      <c r="J91" s="114"/>
      <c r="K91" s="114"/>
      <c r="L91" s="114"/>
      <c r="M91" s="114"/>
      <c r="N91" s="212"/>
      <c r="O91" s="213"/>
      <c r="P91" s="213"/>
      <c r="Q91" s="213"/>
      <c r="R91" s="116"/>
    </row>
    <row r="92" spans="2:47" s="7" customFormat="1" ht="19.899999999999999" customHeight="1">
      <c r="B92" s="113"/>
      <c r="C92" s="114"/>
      <c r="D92" s="115" t="s">
        <v>107</v>
      </c>
      <c r="E92" s="114"/>
      <c r="F92" s="114"/>
      <c r="G92" s="114"/>
      <c r="H92" s="114"/>
      <c r="I92" s="114"/>
      <c r="J92" s="114"/>
      <c r="K92" s="114"/>
      <c r="L92" s="114"/>
      <c r="M92" s="114"/>
      <c r="N92" s="212"/>
      <c r="O92" s="213"/>
      <c r="P92" s="213"/>
      <c r="Q92" s="213"/>
      <c r="R92" s="116"/>
    </row>
    <row r="93" spans="2:47" s="6" customFormat="1" ht="24.95" customHeight="1">
      <c r="B93" s="109"/>
      <c r="C93" s="110"/>
      <c r="D93" s="111" t="s">
        <v>108</v>
      </c>
      <c r="E93" s="110"/>
      <c r="F93" s="110"/>
      <c r="G93" s="110"/>
      <c r="H93" s="110"/>
      <c r="I93" s="110"/>
      <c r="J93" s="110"/>
      <c r="K93" s="110"/>
      <c r="L93" s="110"/>
      <c r="M93" s="110"/>
      <c r="N93" s="210"/>
      <c r="O93" s="211"/>
      <c r="P93" s="211"/>
      <c r="Q93" s="211"/>
      <c r="R93" s="112"/>
    </row>
    <row r="94" spans="2:47" s="7" customFormat="1" ht="19.899999999999999" customHeight="1">
      <c r="B94" s="113"/>
      <c r="C94" s="114"/>
      <c r="D94" s="115" t="s">
        <v>109</v>
      </c>
      <c r="E94" s="114"/>
      <c r="F94" s="114"/>
      <c r="G94" s="114"/>
      <c r="H94" s="114"/>
      <c r="I94" s="114"/>
      <c r="J94" s="114"/>
      <c r="K94" s="114"/>
      <c r="L94" s="114"/>
      <c r="M94" s="114"/>
      <c r="N94" s="212"/>
      <c r="O94" s="213"/>
      <c r="P94" s="213"/>
      <c r="Q94" s="213"/>
      <c r="R94" s="116"/>
    </row>
    <row r="95" spans="2:47" s="7" customFormat="1" ht="19.899999999999999" customHeight="1">
      <c r="B95" s="113"/>
      <c r="C95" s="114"/>
      <c r="D95" s="115" t="s">
        <v>110</v>
      </c>
      <c r="E95" s="114"/>
      <c r="F95" s="114"/>
      <c r="G95" s="114"/>
      <c r="H95" s="114"/>
      <c r="I95" s="114"/>
      <c r="J95" s="114"/>
      <c r="K95" s="114"/>
      <c r="L95" s="114"/>
      <c r="M95" s="114"/>
      <c r="N95" s="212"/>
      <c r="O95" s="213"/>
      <c r="P95" s="213"/>
      <c r="Q95" s="213"/>
      <c r="R95" s="116"/>
    </row>
    <row r="96" spans="2:47" s="1" customFormat="1" ht="21.75" customHeight="1"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3"/>
    </row>
    <row r="97" spans="2:21" s="1" customFormat="1" ht="29.25" customHeight="1">
      <c r="B97" s="31"/>
      <c r="C97" s="108" t="s">
        <v>111</v>
      </c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214"/>
      <c r="O97" s="215"/>
      <c r="P97" s="215"/>
      <c r="Q97" s="215"/>
      <c r="R97" s="33"/>
      <c r="T97" s="117"/>
      <c r="U97" s="118" t="s">
        <v>35</v>
      </c>
    </row>
    <row r="98" spans="2:21" s="1" customFormat="1" ht="18" customHeight="1"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3"/>
    </row>
    <row r="99" spans="2:21" s="1" customFormat="1" ht="29.25" customHeight="1">
      <c r="B99" s="31"/>
      <c r="C99" s="99" t="s">
        <v>87</v>
      </c>
      <c r="D99" s="100"/>
      <c r="E99" s="100"/>
      <c r="F99" s="100"/>
      <c r="G99" s="100"/>
      <c r="H99" s="100"/>
      <c r="I99" s="100"/>
      <c r="J99" s="100"/>
      <c r="K99" s="100"/>
      <c r="L99" s="158"/>
      <c r="M99" s="158"/>
      <c r="N99" s="158"/>
      <c r="O99" s="158"/>
      <c r="P99" s="158"/>
      <c r="Q99" s="158"/>
      <c r="R99" s="33"/>
    </row>
    <row r="100" spans="2:21" s="1" customFormat="1" ht="6.95" customHeight="1"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7"/>
    </row>
    <row r="104" spans="2:21" s="1" customFormat="1" ht="6.95" customHeight="1">
      <c r="B104" s="58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60"/>
    </row>
    <row r="105" spans="2:21" s="1" customFormat="1" ht="36.950000000000003" customHeight="1">
      <c r="B105" s="31"/>
      <c r="C105" s="175" t="s">
        <v>112</v>
      </c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33"/>
    </row>
    <row r="106" spans="2:21" s="1" customFormat="1" ht="6.95" customHeight="1">
      <c r="B106" s="31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3"/>
    </row>
    <row r="107" spans="2:21" s="1" customFormat="1" ht="30" customHeight="1">
      <c r="B107" s="31"/>
      <c r="C107" s="28" t="s">
        <v>17</v>
      </c>
      <c r="D107" s="32"/>
      <c r="E107" s="32"/>
      <c r="F107" s="205" t="str">
        <f>F6</f>
        <v>výměna vchodových dveří do vstupní budovy SPŠ Stavební Pardubice</v>
      </c>
      <c r="G107" s="206"/>
      <c r="H107" s="206"/>
      <c r="I107" s="206"/>
      <c r="J107" s="206"/>
      <c r="K107" s="206"/>
      <c r="L107" s="206"/>
      <c r="M107" s="206"/>
      <c r="N107" s="206"/>
      <c r="O107" s="206"/>
      <c r="P107" s="206"/>
      <c r="Q107" s="32"/>
      <c r="R107" s="33"/>
    </row>
    <row r="108" spans="2:21" s="1" customFormat="1" ht="36.950000000000003" customHeight="1">
      <c r="B108" s="31"/>
      <c r="C108" s="65" t="s">
        <v>95</v>
      </c>
      <c r="D108" s="32"/>
      <c r="E108" s="32"/>
      <c r="F108" s="177" t="str">
        <f>F7</f>
        <v>01 - stavební úpravy</v>
      </c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32"/>
      <c r="R108" s="33"/>
    </row>
    <row r="109" spans="2:21" s="1" customFormat="1" ht="6.95" customHeight="1">
      <c r="B109" s="31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3"/>
    </row>
    <row r="110" spans="2:21" s="1" customFormat="1" ht="18" customHeight="1">
      <c r="B110" s="31"/>
      <c r="C110" s="28" t="s">
        <v>21</v>
      </c>
      <c r="D110" s="32"/>
      <c r="E110" s="32"/>
      <c r="F110" s="26" t="str">
        <f>F9</f>
        <v xml:space="preserve"> </v>
      </c>
      <c r="G110" s="32"/>
      <c r="H110" s="32"/>
      <c r="I110" s="32"/>
      <c r="J110" s="32"/>
      <c r="K110" s="28" t="s">
        <v>23</v>
      </c>
      <c r="L110" s="32"/>
      <c r="M110" s="207"/>
      <c r="N110" s="207"/>
      <c r="O110" s="207"/>
      <c r="P110" s="207"/>
      <c r="Q110" s="32"/>
      <c r="R110" s="33"/>
    </row>
    <row r="111" spans="2:21" s="1" customFormat="1" ht="6.95" customHeight="1">
      <c r="B111" s="31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3"/>
    </row>
    <row r="112" spans="2:21" s="1" customFormat="1" ht="15">
      <c r="B112" s="31"/>
      <c r="C112" s="28" t="s">
        <v>24</v>
      </c>
      <c r="D112" s="32"/>
      <c r="E112" s="32"/>
      <c r="F112" s="26" t="str">
        <f>E12</f>
        <v xml:space="preserve"> </v>
      </c>
      <c r="G112" s="32"/>
      <c r="H112" s="32"/>
      <c r="I112" s="32"/>
      <c r="J112" s="32"/>
      <c r="K112" s="28" t="s">
        <v>28</v>
      </c>
      <c r="L112" s="32"/>
      <c r="M112" s="188" t="str">
        <f>E18</f>
        <v xml:space="preserve"> </v>
      </c>
      <c r="N112" s="188"/>
      <c r="O112" s="188"/>
      <c r="P112" s="188"/>
      <c r="Q112" s="188"/>
      <c r="R112" s="33"/>
    </row>
    <row r="113" spans="2:65" s="1" customFormat="1" ht="14.45" customHeight="1">
      <c r="B113" s="31"/>
      <c r="C113" s="28" t="s">
        <v>27</v>
      </c>
      <c r="D113" s="32"/>
      <c r="E113" s="32"/>
      <c r="F113" s="26" t="str">
        <f>IF(E15="","",E15)</f>
        <v xml:space="preserve"> </v>
      </c>
      <c r="G113" s="32"/>
      <c r="H113" s="32"/>
      <c r="I113" s="32"/>
      <c r="J113" s="32"/>
      <c r="K113" s="28" t="s">
        <v>30</v>
      </c>
      <c r="L113" s="32"/>
      <c r="M113" s="188" t="str">
        <f>E21</f>
        <v xml:space="preserve"> </v>
      </c>
      <c r="N113" s="188"/>
      <c r="O113" s="188"/>
      <c r="P113" s="188"/>
      <c r="Q113" s="188"/>
      <c r="R113" s="33"/>
    </row>
    <row r="114" spans="2:65" s="1" customFormat="1" ht="10.35" customHeight="1">
      <c r="B114" s="31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3"/>
    </row>
    <row r="115" spans="2:65" s="8" customFormat="1" ht="29.25" customHeight="1">
      <c r="B115" s="119"/>
      <c r="C115" s="120" t="s">
        <v>113</v>
      </c>
      <c r="D115" s="121" t="s">
        <v>114</v>
      </c>
      <c r="E115" s="121" t="s">
        <v>53</v>
      </c>
      <c r="F115" s="208" t="s">
        <v>115</v>
      </c>
      <c r="G115" s="208"/>
      <c r="H115" s="208"/>
      <c r="I115" s="208"/>
      <c r="J115" s="121" t="s">
        <v>116</v>
      </c>
      <c r="K115" s="121" t="s">
        <v>117</v>
      </c>
      <c r="L115" s="208" t="s">
        <v>118</v>
      </c>
      <c r="M115" s="208"/>
      <c r="N115" s="208" t="s">
        <v>101</v>
      </c>
      <c r="O115" s="208"/>
      <c r="P115" s="208"/>
      <c r="Q115" s="209"/>
      <c r="R115" s="122"/>
      <c r="T115" s="72" t="s">
        <v>119</v>
      </c>
      <c r="U115" s="73" t="s">
        <v>35</v>
      </c>
      <c r="V115" s="73" t="s">
        <v>120</v>
      </c>
      <c r="W115" s="73" t="s">
        <v>121</v>
      </c>
      <c r="X115" s="73" t="s">
        <v>122</v>
      </c>
      <c r="Y115" s="73" t="s">
        <v>123</v>
      </c>
      <c r="Z115" s="73" t="s">
        <v>124</v>
      </c>
      <c r="AA115" s="74" t="s">
        <v>125</v>
      </c>
    </row>
    <row r="116" spans="2:65" s="1" customFormat="1" ht="29.25" customHeight="1">
      <c r="B116" s="31"/>
      <c r="C116" s="76" t="s">
        <v>97</v>
      </c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191"/>
      <c r="O116" s="192"/>
      <c r="P116" s="192"/>
      <c r="Q116" s="192"/>
      <c r="R116" s="33"/>
      <c r="T116" s="75"/>
      <c r="U116" s="47"/>
      <c r="V116" s="47"/>
      <c r="W116" s="123">
        <f>W117+SUM(W118:W122)+W137</f>
        <v>56.890194999999991</v>
      </c>
      <c r="X116" s="47"/>
      <c r="Y116" s="123">
        <f>Y117+SUM(Y118:Y122)+Y137</f>
        <v>1.6432371999999995</v>
      </c>
      <c r="Z116" s="47"/>
      <c r="AA116" s="124">
        <f>AA117+SUM(AA118:AA122)+AA137</f>
        <v>2.8170400000000004</v>
      </c>
      <c r="AT116" s="18" t="s">
        <v>70</v>
      </c>
      <c r="AU116" s="18" t="s">
        <v>103</v>
      </c>
      <c r="BK116" s="125">
        <f>BK117+SUM(BK118:BK122)+BK137</f>
        <v>0</v>
      </c>
    </row>
    <row r="117" spans="2:65" s="1" customFormat="1" ht="25.5" customHeight="1">
      <c r="B117" s="126"/>
      <c r="C117" s="127" t="s">
        <v>79</v>
      </c>
      <c r="D117" s="127" t="s">
        <v>126</v>
      </c>
      <c r="E117" s="128" t="s">
        <v>127</v>
      </c>
      <c r="F117" s="202" t="s">
        <v>128</v>
      </c>
      <c r="G117" s="202"/>
      <c r="H117" s="202"/>
      <c r="I117" s="202"/>
      <c r="J117" s="129" t="s">
        <v>129</v>
      </c>
      <c r="K117" s="130">
        <v>1</v>
      </c>
      <c r="L117" s="203"/>
      <c r="M117" s="203"/>
      <c r="N117" s="203"/>
      <c r="O117" s="201"/>
      <c r="P117" s="201"/>
      <c r="Q117" s="201"/>
      <c r="R117" s="131"/>
      <c r="T117" s="132" t="s">
        <v>5</v>
      </c>
      <c r="U117" s="40" t="s">
        <v>36</v>
      </c>
      <c r="V117" s="133">
        <v>0</v>
      </c>
      <c r="W117" s="133">
        <f>V117*K117</f>
        <v>0</v>
      </c>
      <c r="X117" s="133">
        <v>0</v>
      </c>
      <c r="Y117" s="133">
        <f>X117*K117</f>
        <v>0</v>
      </c>
      <c r="Z117" s="133">
        <v>0</v>
      </c>
      <c r="AA117" s="134">
        <f>Z117*K117</f>
        <v>0</v>
      </c>
      <c r="AR117" s="18" t="s">
        <v>130</v>
      </c>
      <c r="AT117" s="18" t="s">
        <v>126</v>
      </c>
      <c r="AU117" s="18" t="s">
        <v>71</v>
      </c>
      <c r="AY117" s="18" t="s">
        <v>131</v>
      </c>
      <c r="BE117" s="135">
        <f>IF(U117="základní",N117,0)</f>
        <v>0</v>
      </c>
      <c r="BF117" s="135">
        <f>IF(U117="snížená",N117,0)</f>
        <v>0</v>
      </c>
      <c r="BG117" s="135">
        <f>IF(U117="zákl. přenesená",N117,0)</f>
        <v>0</v>
      </c>
      <c r="BH117" s="135">
        <f>IF(U117="sníž. přenesená",N117,0)</f>
        <v>0</v>
      </c>
      <c r="BI117" s="135">
        <f>IF(U117="nulová",N117,0)</f>
        <v>0</v>
      </c>
      <c r="BJ117" s="18" t="s">
        <v>79</v>
      </c>
      <c r="BK117" s="135">
        <f>ROUND(L117*K117,2)</f>
        <v>0</v>
      </c>
      <c r="BL117" s="18" t="s">
        <v>132</v>
      </c>
      <c r="BM117" s="18" t="s">
        <v>133</v>
      </c>
    </row>
    <row r="118" spans="2:65" s="1" customFormat="1" ht="25.5" customHeight="1">
      <c r="B118" s="126"/>
      <c r="C118" s="127" t="s">
        <v>134</v>
      </c>
      <c r="D118" s="127" t="s">
        <v>126</v>
      </c>
      <c r="E118" s="128" t="s">
        <v>135</v>
      </c>
      <c r="F118" s="202" t="s">
        <v>136</v>
      </c>
      <c r="G118" s="202"/>
      <c r="H118" s="202"/>
      <c r="I118" s="202"/>
      <c r="J118" s="129" t="s">
        <v>137</v>
      </c>
      <c r="K118" s="130">
        <v>1</v>
      </c>
      <c r="L118" s="203"/>
      <c r="M118" s="203"/>
      <c r="N118" s="203"/>
      <c r="O118" s="201"/>
      <c r="P118" s="201"/>
      <c r="Q118" s="201"/>
      <c r="R118" s="131"/>
      <c r="T118" s="132" t="s">
        <v>5</v>
      </c>
      <c r="U118" s="40" t="s">
        <v>36</v>
      </c>
      <c r="V118" s="133">
        <v>0</v>
      </c>
      <c r="W118" s="133">
        <f>V118*K118</f>
        <v>0</v>
      </c>
      <c r="X118" s="133">
        <v>1.2999999999999999E-3</v>
      </c>
      <c r="Y118" s="133">
        <f>X118*K118</f>
        <v>1.2999999999999999E-3</v>
      </c>
      <c r="Z118" s="133">
        <v>0</v>
      </c>
      <c r="AA118" s="134">
        <f>Z118*K118</f>
        <v>0</v>
      </c>
      <c r="AR118" s="18" t="s">
        <v>138</v>
      </c>
      <c r="AT118" s="18" t="s">
        <v>126</v>
      </c>
      <c r="AU118" s="18" t="s">
        <v>71</v>
      </c>
      <c r="AY118" s="18" t="s">
        <v>131</v>
      </c>
      <c r="BE118" s="135">
        <f>IF(U118="základní",N118,0)</f>
        <v>0</v>
      </c>
      <c r="BF118" s="135">
        <f>IF(U118="snížená",N118,0)</f>
        <v>0</v>
      </c>
      <c r="BG118" s="135">
        <f>IF(U118="zákl. přenesená",N118,0)</f>
        <v>0</v>
      </c>
      <c r="BH118" s="135">
        <f>IF(U118="sníž. přenesená",N118,0)</f>
        <v>0</v>
      </c>
      <c r="BI118" s="135">
        <f>IF(U118="nulová",N118,0)</f>
        <v>0</v>
      </c>
      <c r="BJ118" s="18" t="s">
        <v>79</v>
      </c>
      <c r="BK118" s="135">
        <f>ROUND(L118*K118,2)</f>
        <v>0</v>
      </c>
      <c r="BL118" s="18" t="s">
        <v>139</v>
      </c>
      <c r="BM118" s="18" t="s">
        <v>140</v>
      </c>
    </row>
    <row r="119" spans="2:65" s="1" customFormat="1" ht="25.5" customHeight="1">
      <c r="B119" s="126"/>
      <c r="C119" s="127" t="s">
        <v>141</v>
      </c>
      <c r="D119" s="127" t="s">
        <v>126</v>
      </c>
      <c r="E119" s="128" t="s">
        <v>142</v>
      </c>
      <c r="F119" s="202" t="s">
        <v>143</v>
      </c>
      <c r="G119" s="202"/>
      <c r="H119" s="202"/>
      <c r="I119" s="202"/>
      <c r="J119" s="129" t="s">
        <v>144</v>
      </c>
      <c r="K119" s="130">
        <v>1</v>
      </c>
      <c r="L119" s="203"/>
      <c r="M119" s="203"/>
      <c r="N119" s="203"/>
      <c r="O119" s="201"/>
      <c r="P119" s="201"/>
      <c r="Q119" s="201"/>
      <c r="R119" s="131"/>
      <c r="T119" s="132" t="s">
        <v>5</v>
      </c>
      <c r="U119" s="40" t="s">
        <v>36</v>
      </c>
      <c r="V119" s="133">
        <v>0</v>
      </c>
      <c r="W119" s="133">
        <f>V119*K119</f>
        <v>0</v>
      </c>
      <c r="X119" s="133">
        <v>5.0000000000000001E-3</v>
      </c>
      <c r="Y119" s="133">
        <f>X119*K119</f>
        <v>5.0000000000000001E-3</v>
      </c>
      <c r="Z119" s="133">
        <v>0</v>
      </c>
      <c r="AA119" s="134">
        <f>Z119*K119</f>
        <v>0</v>
      </c>
      <c r="AR119" s="18" t="s">
        <v>138</v>
      </c>
      <c r="AT119" s="18" t="s">
        <v>126</v>
      </c>
      <c r="AU119" s="18" t="s">
        <v>71</v>
      </c>
      <c r="AY119" s="18" t="s">
        <v>131</v>
      </c>
      <c r="BE119" s="135">
        <f>IF(U119="základní",N119,0)</f>
        <v>0</v>
      </c>
      <c r="BF119" s="135">
        <f>IF(U119="snížená",N119,0)</f>
        <v>0</v>
      </c>
      <c r="BG119" s="135">
        <f>IF(U119="zákl. přenesená",N119,0)</f>
        <v>0</v>
      </c>
      <c r="BH119" s="135">
        <f>IF(U119="sníž. přenesená",N119,0)</f>
        <v>0</v>
      </c>
      <c r="BI119" s="135">
        <f>IF(U119="nulová",N119,0)</f>
        <v>0</v>
      </c>
      <c r="BJ119" s="18" t="s">
        <v>79</v>
      </c>
      <c r="BK119" s="135">
        <f>ROUND(L119*K119,2)</f>
        <v>0</v>
      </c>
      <c r="BL119" s="18" t="s">
        <v>139</v>
      </c>
      <c r="BM119" s="18" t="s">
        <v>145</v>
      </c>
    </row>
    <row r="120" spans="2:65" s="1" customFormat="1" ht="63.75" customHeight="1">
      <c r="B120" s="126"/>
      <c r="C120" s="127" t="s">
        <v>146</v>
      </c>
      <c r="D120" s="127" t="s">
        <v>126</v>
      </c>
      <c r="E120" s="128" t="s">
        <v>147</v>
      </c>
      <c r="F120" s="202" t="s">
        <v>148</v>
      </c>
      <c r="G120" s="202"/>
      <c r="H120" s="202"/>
      <c r="I120" s="202"/>
      <c r="J120" s="129" t="s">
        <v>5</v>
      </c>
      <c r="K120" s="130">
        <v>2.56</v>
      </c>
      <c r="L120" s="203"/>
      <c r="M120" s="203"/>
      <c r="N120" s="203"/>
      <c r="O120" s="201"/>
      <c r="P120" s="201"/>
      <c r="Q120" s="201"/>
      <c r="R120" s="131"/>
      <c r="T120" s="132" t="s">
        <v>5</v>
      </c>
      <c r="U120" s="40" t="s">
        <v>36</v>
      </c>
      <c r="V120" s="133">
        <v>0</v>
      </c>
      <c r="W120" s="133">
        <f>V120*K120</f>
        <v>0</v>
      </c>
      <c r="X120" s="133">
        <v>0</v>
      </c>
      <c r="Y120" s="133">
        <f>X120*K120</f>
        <v>0</v>
      </c>
      <c r="Z120" s="133">
        <v>0</v>
      </c>
      <c r="AA120" s="134">
        <f>Z120*K120</f>
        <v>0</v>
      </c>
      <c r="AR120" s="18" t="s">
        <v>138</v>
      </c>
      <c r="AT120" s="18" t="s">
        <v>126</v>
      </c>
      <c r="AU120" s="18" t="s">
        <v>71</v>
      </c>
      <c r="AY120" s="18" t="s">
        <v>131</v>
      </c>
      <c r="BE120" s="135">
        <f>IF(U120="základní",N120,0)</f>
        <v>0</v>
      </c>
      <c r="BF120" s="135">
        <f>IF(U120="snížená",N120,0)</f>
        <v>0</v>
      </c>
      <c r="BG120" s="135">
        <f>IF(U120="zákl. přenesená",N120,0)</f>
        <v>0</v>
      </c>
      <c r="BH120" s="135">
        <f>IF(U120="sníž. přenesená",N120,0)</f>
        <v>0</v>
      </c>
      <c r="BI120" s="135">
        <f>IF(U120="nulová",N120,0)</f>
        <v>0</v>
      </c>
      <c r="BJ120" s="18" t="s">
        <v>79</v>
      </c>
      <c r="BK120" s="135">
        <f>ROUND(L120*K120,2)</f>
        <v>0</v>
      </c>
      <c r="BL120" s="18" t="s">
        <v>139</v>
      </c>
      <c r="BM120" s="18" t="s">
        <v>149</v>
      </c>
    </row>
    <row r="121" spans="2:65" s="1" customFormat="1" ht="51" customHeight="1">
      <c r="B121" s="126"/>
      <c r="C121" s="127" t="s">
        <v>150</v>
      </c>
      <c r="D121" s="127" t="s">
        <v>126</v>
      </c>
      <c r="E121" s="128" t="s">
        <v>151</v>
      </c>
      <c r="F121" s="202" t="s">
        <v>152</v>
      </c>
      <c r="G121" s="202"/>
      <c r="H121" s="202"/>
      <c r="I121" s="202"/>
      <c r="J121" s="129" t="s">
        <v>137</v>
      </c>
      <c r="K121" s="130">
        <v>4</v>
      </c>
      <c r="L121" s="203"/>
      <c r="M121" s="203"/>
      <c r="N121" s="203"/>
      <c r="O121" s="201"/>
      <c r="P121" s="201"/>
      <c r="Q121" s="201"/>
      <c r="R121" s="131"/>
      <c r="T121" s="132" t="s">
        <v>5</v>
      </c>
      <c r="U121" s="40" t="s">
        <v>36</v>
      </c>
      <c r="V121" s="133">
        <v>0</v>
      </c>
      <c r="W121" s="133">
        <f>V121*K121</f>
        <v>0</v>
      </c>
      <c r="X121" s="133">
        <v>0</v>
      </c>
      <c r="Y121" s="133">
        <f>X121*K121</f>
        <v>0</v>
      </c>
      <c r="Z121" s="133">
        <v>0</v>
      </c>
      <c r="AA121" s="134">
        <f>Z121*K121</f>
        <v>0</v>
      </c>
      <c r="AR121" s="18" t="s">
        <v>138</v>
      </c>
      <c r="AT121" s="18" t="s">
        <v>126</v>
      </c>
      <c r="AU121" s="18" t="s">
        <v>71</v>
      </c>
      <c r="AY121" s="18" t="s">
        <v>131</v>
      </c>
      <c r="BE121" s="135">
        <f>IF(U121="základní",N121,0)</f>
        <v>0</v>
      </c>
      <c r="BF121" s="135">
        <f>IF(U121="snížená",N121,0)</f>
        <v>0</v>
      </c>
      <c r="BG121" s="135">
        <f>IF(U121="zákl. přenesená",N121,0)</f>
        <v>0</v>
      </c>
      <c r="BH121" s="135">
        <f>IF(U121="sníž. přenesená",N121,0)</f>
        <v>0</v>
      </c>
      <c r="BI121" s="135">
        <f>IF(U121="nulová",N121,0)</f>
        <v>0</v>
      </c>
      <c r="BJ121" s="18" t="s">
        <v>79</v>
      </c>
      <c r="BK121" s="135">
        <f>ROUND(L121*K121,2)</f>
        <v>0</v>
      </c>
      <c r="BL121" s="18" t="s">
        <v>139</v>
      </c>
      <c r="BM121" s="18" t="s">
        <v>153</v>
      </c>
    </row>
    <row r="122" spans="2:65" s="9" customFormat="1" ht="37.35" customHeight="1">
      <c r="B122" s="136"/>
      <c r="C122" s="137"/>
      <c r="D122" s="138" t="s">
        <v>104</v>
      </c>
      <c r="E122" s="138"/>
      <c r="F122" s="138"/>
      <c r="G122" s="138"/>
      <c r="H122" s="138"/>
      <c r="I122" s="138"/>
      <c r="J122" s="138"/>
      <c r="K122" s="138"/>
      <c r="L122" s="138"/>
      <c r="M122" s="138"/>
      <c r="N122" s="193"/>
      <c r="O122" s="194"/>
      <c r="P122" s="194"/>
      <c r="Q122" s="194"/>
      <c r="R122" s="139"/>
      <c r="T122" s="140"/>
      <c r="U122" s="137"/>
      <c r="V122" s="137"/>
      <c r="W122" s="141">
        <f>W123+W126+W133</f>
        <v>25.060194999999997</v>
      </c>
      <c r="X122" s="137"/>
      <c r="Y122" s="141">
        <f>Y123+Y126+Y133</f>
        <v>1.5113371999999996</v>
      </c>
      <c r="Z122" s="137"/>
      <c r="AA122" s="142">
        <f>AA123+AA126+AA133</f>
        <v>1.32</v>
      </c>
      <c r="AR122" s="143" t="s">
        <v>79</v>
      </c>
      <c r="AT122" s="144" t="s">
        <v>70</v>
      </c>
      <c r="AU122" s="144" t="s">
        <v>71</v>
      </c>
      <c r="AY122" s="143" t="s">
        <v>131</v>
      </c>
      <c r="BK122" s="145">
        <f>BK123+BK126+BK133</f>
        <v>0</v>
      </c>
    </row>
    <row r="123" spans="2:65" s="9" customFormat="1" ht="19.899999999999999" customHeight="1">
      <c r="B123" s="136"/>
      <c r="C123" s="137"/>
      <c r="D123" s="146" t="s">
        <v>105</v>
      </c>
      <c r="E123" s="146"/>
      <c r="F123" s="146"/>
      <c r="G123" s="146"/>
      <c r="H123" s="146"/>
      <c r="I123" s="146"/>
      <c r="J123" s="146"/>
      <c r="K123" s="146"/>
      <c r="L123" s="146"/>
      <c r="M123" s="146"/>
      <c r="N123" s="195"/>
      <c r="O123" s="196"/>
      <c r="P123" s="196"/>
      <c r="Q123" s="196"/>
      <c r="R123" s="139"/>
      <c r="T123" s="140"/>
      <c r="U123" s="137"/>
      <c r="V123" s="137"/>
      <c r="W123" s="141">
        <f>SUM(W124:W125)</f>
        <v>9.6263999999999985</v>
      </c>
      <c r="X123" s="137"/>
      <c r="Y123" s="141">
        <f>SUM(Y124:Y125)</f>
        <v>1.5101571999999996</v>
      </c>
      <c r="Z123" s="137"/>
      <c r="AA123" s="142">
        <f>SUM(AA124:AA125)</f>
        <v>0</v>
      </c>
      <c r="AR123" s="143" t="s">
        <v>79</v>
      </c>
      <c r="AT123" s="144" t="s">
        <v>70</v>
      </c>
      <c r="AU123" s="144" t="s">
        <v>79</v>
      </c>
      <c r="AY123" s="143" t="s">
        <v>131</v>
      </c>
      <c r="BK123" s="145">
        <f>SUM(BK124:BK125)</f>
        <v>0</v>
      </c>
    </row>
    <row r="124" spans="2:65" s="1" customFormat="1" ht="25.5" customHeight="1">
      <c r="B124" s="126"/>
      <c r="C124" s="147" t="s">
        <v>154</v>
      </c>
      <c r="D124" s="147" t="s">
        <v>155</v>
      </c>
      <c r="E124" s="148" t="s">
        <v>156</v>
      </c>
      <c r="F124" s="200" t="s">
        <v>157</v>
      </c>
      <c r="G124" s="200"/>
      <c r="H124" s="200"/>
      <c r="I124" s="200"/>
      <c r="J124" s="149" t="s">
        <v>144</v>
      </c>
      <c r="K124" s="150">
        <v>6</v>
      </c>
      <c r="L124" s="201"/>
      <c r="M124" s="201"/>
      <c r="N124" s="201"/>
      <c r="O124" s="201"/>
      <c r="P124" s="201"/>
      <c r="Q124" s="201"/>
      <c r="R124" s="131"/>
      <c r="T124" s="132" t="s">
        <v>5</v>
      </c>
      <c r="U124" s="40" t="s">
        <v>36</v>
      </c>
      <c r="V124" s="133">
        <v>1.355</v>
      </c>
      <c r="W124" s="133">
        <f>V124*K124</f>
        <v>8.129999999999999</v>
      </c>
      <c r="X124" s="133">
        <v>3.3579999999999999E-2</v>
      </c>
      <c r="Y124" s="133">
        <f>X124*K124</f>
        <v>0.20147999999999999</v>
      </c>
      <c r="Z124" s="133">
        <v>0</v>
      </c>
      <c r="AA124" s="134">
        <f>Z124*K124</f>
        <v>0</v>
      </c>
      <c r="AR124" s="18" t="s">
        <v>132</v>
      </c>
      <c r="AT124" s="18" t="s">
        <v>155</v>
      </c>
      <c r="AU124" s="18" t="s">
        <v>93</v>
      </c>
      <c r="AY124" s="18" t="s">
        <v>131</v>
      </c>
      <c r="BE124" s="135">
        <f>IF(U124="základní",N124,0)</f>
        <v>0</v>
      </c>
      <c r="BF124" s="135">
        <f>IF(U124="snížená",N124,0)</f>
        <v>0</v>
      </c>
      <c r="BG124" s="135">
        <f>IF(U124="zákl. přenesená",N124,0)</f>
        <v>0</v>
      </c>
      <c r="BH124" s="135">
        <f>IF(U124="sníž. přenesená",N124,0)</f>
        <v>0</v>
      </c>
      <c r="BI124" s="135">
        <f>IF(U124="nulová",N124,0)</f>
        <v>0</v>
      </c>
      <c r="BJ124" s="18" t="s">
        <v>79</v>
      </c>
      <c r="BK124" s="135">
        <f>ROUND(L124*K124,2)</f>
        <v>0</v>
      </c>
      <c r="BL124" s="18" t="s">
        <v>132</v>
      </c>
      <c r="BM124" s="18" t="s">
        <v>158</v>
      </c>
    </row>
    <row r="125" spans="2:65" s="1" customFormat="1" ht="38.25" customHeight="1">
      <c r="B125" s="126"/>
      <c r="C125" s="147" t="s">
        <v>159</v>
      </c>
      <c r="D125" s="147" t="s">
        <v>155</v>
      </c>
      <c r="E125" s="148" t="s">
        <v>160</v>
      </c>
      <c r="F125" s="200" t="s">
        <v>161</v>
      </c>
      <c r="G125" s="200"/>
      <c r="H125" s="200"/>
      <c r="I125" s="200"/>
      <c r="J125" s="149" t="s">
        <v>162</v>
      </c>
      <c r="K125" s="150">
        <v>0.57999999999999996</v>
      </c>
      <c r="L125" s="201"/>
      <c r="M125" s="201"/>
      <c r="N125" s="201"/>
      <c r="O125" s="201"/>
      <c r="P125" s="201"/>
      <c r="Q125" s="201"/>
      <c r="R125" s="131"/>
      <c r="T125" s="132" t="s">
        <v>5</v>
      </c>
      <c r="U125" s="40" t="s">
        <v>36</v>
      </c>
      <c r="V125" s="133">
        <v>2.58</v>
      </c>
      <c r="W125" s="133">
        <f>V125*K125</f>
        <v>1.4964</v>
      </c>
      <c r="X125" s="133">
        <v>2.2563399999999998</v>
      </c>
      <c r="Y125" s="133">
        <f>X125*K125</f>
        <v>1.3086771999999998</v>
      </c>
      <c r="Z125" s="133">
        <v>0</v>
      </c>
      <c r="AA125" s="134">
        <f>Z125*K125</f>
        <v>0</v>
      </c>
      <c r="AR125" s="18" t="s">
        <v>132</v>
      </c>
      <c r="AT125" s="18" t="s">
        <v>155</v>
      </c>
      <c r="AU125" s="18" t="s">
        <v>93</v>
      </c>
      <c r="AY125" s="18" t="s">
        <v>131</v>
      </c>
      <c r="BE125" s="135">
        <f>IF(U125="základní",N125,0)</f>
        <v>0</v>
      </c>
      <c r="BF125" s="135">
        <f>IF(U125="snížená",N125,0)</f>
        <v>0</v>
      </c>
      <c r="BG125" s="135">
        <f>IF(U125="zákl. přenesená",N125,0)</f>
        <v>0</v>
      </c>
      <c r="BH125" s="135">
        <f>IF(U125="sníž. přenesená",N125,0)</f>
        <v>0</v>
      </c>
      <c r="BI125" s="135">
        <f>IF(U125="nulová",N125,0)</f>
        <v>0</v>
      </c>
      <c r="BJ125" s="18" t="s">
        <v>79</v>
      </c>
      <c r="BK125" s="135">
        <f>ROUND(L125*K125,2)</f>
        <v>0</v>
      </c>
      <c r="BL125" s="18" t="s">
        <v>132</v>
      </c>
      <c r="BM125" s="18" t="s">
        <v>163</v>
      </c>
    </row>
    <row r="126" spans="2:65" s="9" customFormat="1" ht="29.85" customHeight="1">
      <c r="B126" s="136"/>
      <c r="C126" s="137"/>
      <c r="D126" s="146" t="s">
        <v>106</v>
      </c>
      <c r="E126" s="146"/>
      <c r="F126" s="146"/>
      <c r="G126" s="146"/>
      <c r="H126" s="146"/>
      <c r="I126" s="146"/>
      <c r="J126" s="146"/>
      <c r="K126" s="146"/>
      <c r="L126" s="146"/>
      <c r="M126" s="146"/>
      <c r="N126" s="197"/>
      <c r="O126" s="198"/>
      <c r="P126" s="198"/>
      <c r="Q126" s="198"/>
      <c r="R126" s="139"/>
      <c r="T126" s="140"/>
      <c r="U126" s="137"/>
      <c r="V126" s="137"/>
      <c r="W126" s="141">
        <f>SUM(W127:W132)</f>
        <v>14.208399999999999</v>
      </c>
      <c r="X126" s="137"/>
      <c r="Y126" s="141">
        <f>SUM(Y127:Y132)</f>
        <v>1.1799999999999998E-3</v>
      </c>
      <c r="Z126" s="137"/>
      <c r="AA126" s="142">
        <f>SUM(AA127:AA132)</f>
        <v>1.32</v>
      </c>
      <c r="AR126" s="143" t="s">
        <v>79</v>
      </c>
      <c r="AT126" s="144" t="s">
        <v>70</v>
      </c>
      <c r="AU126" s="144" t="s">
        <v>79</v>
      </c>
      <c r="AY126" s="143" t="s">
        <v>131</v>
      </c>
      <c r="BK126" s="145">
        <f>SUM(BK127:BK132)</f>
        <v>0</v>
      </c>
    </row>
    <row r="127" spans="2:65" s="1" customFormat="1" ht="38.25" customHeight="1">
      <c r="B127" s="126"/>
      <c r="C127" s="147" t="s">
        <v>164</v>
      </c>
      <c r="D127" s="147" t="s">
        <v>155</v>
      </c>
      <c r="E127" s="148" t="s">
        <v>165</v>
      </c>
      <c r="F127" s="200" t="s">
        <v>166</v>
      </c>
      <c r="G127" s="200"/>
      <c r="H127" s="200"/>
      <c r="I127" s="200"/>
      <c r="J127" s="149" t="s">
        <v>144</v>
      </c>
      <c r="K127" s="150">
        <v>6</v>
      </c>
      <c r="L127" s="201"/>
      <c r="M127" s="201"/>
      <c r="N127" s="201"/>
      <c r="O127" s="201"/>
      <c r="P127" s="201"/>
      <c r="Q127" s="201"/>
      <c r="R127" s="131"/>
      <c r="T127" s="132" t="s">
        <v>5</v>
      </c>
      <c r="U127" s="40" t="s">
        <v>36</v>
      </c>
      <c r="V127" s="133">
        <v>0.105</v>
      </c>
      <c r="W127" s="133">
        <f t="shared" ref="W127:W132" si="0">V127*K127</f>
        <v>0.63</v>
      </c>
      <c r="X127" s="133">
        <v>1.2999999999999999E-4</v>
      </c>
      <c r="Y127" s="133">
        <f t="shared" ref="Y127:Y132" si="1">X127*K127</f>
        <v>7.7999999999999988E-4</v>
      </c>
      <c r="Z127" s="133">
        <v>0</v>
      </c>
      <c r="AA127" s="134">
        <f t="shared" ref="AA127:AA132" si="2">Z127*K127</f>
        <v>0</v>
      </c>
      <c r="AR127" s="18" t="s">
        <v>132</v>
      </c>
      <c r="AT127" s="18" t="s">
        <v>155</v>
      </c>
      <c r="AU127" s="18" t="s">
        <v>93</v>
      </c>
      <c r="AY127" s="18" t="s">
        <v>131</v>
      </c>
      <c r="BE127" s="135">
        <f t="shared" ref="BE127:BE132" si="3">IF(U127="základní",N127,0)</f>
        <v>0</v>
      </c>
      <c r="BF127" s="135">
        <f t="shared" ref="BF127:BF132" si="4">IF(U127="snížená",N127,0)</f>
        <v>0</v>
      </c>
      <c r="BG127" s="135">
        <f t="shared" ref="BG127:BG132" si="5">IF(U127="zákl. přenesená",N127,0)</f>
        <v>0</v>
      </c>
      <c r="BH127" s="135">
        <f t="shared" ref="BH127:BH132" si="6">IF(U127="sníž. přenesená",N127,0)</f>
        <v>0</v>
      </c>
      <c r="BI127" s="135">
        <f t="shared" ref="BI127:BI132" si="7">IF(U127="nulová",N127,0)</f>
        <v>0</v>
      </c>
      <c r="BJ127" s="18" t="s">
        <v>79</v>
      </c>
      <c r="BK127" s="135">
        <f t="shared" ref="BK127:BK132" si="8">ROUND(L127*K127,2)</f>
        <v>0</v>
      </c>
      <c r="BL127" s="18" t="s">
        <v>132</v>
      </c>
      <c r="BM127" s="18" t="s">
        <v>167</v>
      </c>
    </row>
    <row r="128" spans="2:65" s="1" customFormat="1" ht="38.25" customHeight="1">
      <c r="B128" s="126"/>
      <c r="C128" s="127" t="s">
        <v>168</v>
      </c>
      <c r="D128" s="127" t="s">
        <v>126</v>
      </c>
      <c r="E128" s="128" t="s">
        <v>169</v>
      </c>
      <c r="F128" s="202" t="s">
        <v>170</v>
      </c>
      <c r="G128" s="202"/>
      <c r="H128" s="202"/>
      <c r="I128" s="202"/>
      <c r="J128" s="129" t="s">
        <v>144</v>
      </c>
      <c r="K128" s="130">
        <v>30</v>
      </c>
      <c r="L128" s="203"/>
      <c r="M128" s="203"/>
      <c r="N128" s="203"/>
      <c r="O128" s="201"/>
      <c r="P128" s="201"/>
      <c r="Q128" s="201"/>
      <c r="R128" s="131"/>
      <c r="T128" s="132" t="s">
        <v>5</v>
      </c>
      <c r="U128" s="40" t="s">
        <v>36</v>
      </c>
      <c r="V128" s="133">
        <v>0</v>
      </c>
      <c r="W128" s="133">
        <f t="shared" si="0"/>
        <v>0</v>
      </c>
      <c r="X128" s="133">
        <v>0</v>
      </c>
      <c r="Y128" s="133">
        <f t="shared" si="1"/>
        <v>0</v>
      </c>
      <c r="Z128" s="133">
        <v>0</v>
      </c>
      <c r="AA128" s="134">
        <f t="shared" si="2"/>
        <v>0</v>
      </c>
      <c r="AR128" s="18" t="s">
        <v>130</v>
      </c>
      <c r="AT128" s="18" t="s">
        <v>126</v>
      </c>
      <c r="AU128" s="18" t="s">
        <v>93</v>
      </c>
      <c r="AY128" s="18" t="s">
        <v>131</v>
      </c>
      <c r="BE128" s="135">
        <f t="shared" si="3"/>
        <v>0</v>
      </c>
      <c r="BF128" s="135">
        <f t="shared" si="4"/>
        <v>0</v>
      </c>
      <c r="BG128" s="135">
        <f t="shared" si="5"/>
        <v>0</v>
      </c>
      <c r="BH128" s="135">
        <f t="shared" si="6"/>
        <v>0</v>
      </c>
      <c r="BI128" s="135">
        <f t="shared" si="7"/>
        <v>0</v>
      </c>
      <c r="BJ128" s="18" t="s">
        <v>79</v>
      </c>
      <c r="BK128" s="135">
        <f t="shared" si="8"/>
        <v>0</v>
      </c>
      <c r="BL128" s="18" t="s">
        <v>132</v>
      </c>
      <c r="BM128" s="18" t="s">
        <v>171</v>
      </c>
    </row>
    <row r="129" spans="2:65" s="1" customFormat="1" ht="16.5" customHeight="1">
      <c r="B129" s="126"/>
      <c r="C129" s="147" t="s">
        <v>172</v>
      </c>
      <c r="D129" s="147" t="s">
        <v>155</v>
      </c>
      <c r="E129" s="148" t="s">
        <v>173</v>
      </c>
      <c r="F129" s="200" t="s">
        <v>174</v>
      </c>
      <c r="G129" s="200"/>
      <c r="H129" s="200"/>
      <c r="I129" s="200"/>
      <c r="J129" s="149" t="s">
        <v>144</v>
      </c>
      <c r="K129" s="150">
        <v>40</v>
      </c>
      <c r="L129" s="201"/>
      <c r="M129" s="201"/>
      <c r="N129" s="201"/>
      <c r="O129" s="201"/>
      <c r="P129" s="201"/>
      <c r="Q129" s="201"/>
      <c r="R129" s="131"/>
      <c r="T129" s="132" t="s">
        <v>5</v>
      </c>
      <c r="U129" s="40" t="s">
        <v>36</v>
      </c>
      <c r="V129" s="133">
        <v>1.6E-2</v>
      </c>
      <c r="W129" s="133">
        <f t="shared" si="0"/>
        <v>0.64</v>
      </c>
      <c r="X129" s="133">
        <v>1.0000000000000001E-5</v>
      </c>
      <c r="Y129" s="133">
        <f t="shared" si="1"/>
        <v>4.0000000000000002E-4</v>
      </c>
      <c r="Z129" s="133">
        <v>0</v>
      </c>
      <c r="AA129" s="134">
        <f t="shared" si="2"/>
        <v>0</v>
      </c>
      <c r="AR129" s="18" t="s">
        <v>132</v>
      </c>
      <c r="AT129" s="18" t="s">
        <v>155</v>
      </c>
      <c r="AU129" s="18" t="s">
        <v>93</v>
      </c>
      <c r="AY129" s="18" t="s">
        <v>131</v>
      </c>
      <c r="BE129" s="135">
        <f t="shared" si="3"/>
        <v>0</v>
      </c>
      <c r="BF129" s="135">
        <f t="shared" si="4"/>
        <v>0</v>
      </c>
      <c r="BG129" s="135">
        <f t="shared" si="5"/>
        <v>0</v>
      </c>
      <c r="BH129" s="135">
        <f t="shared" si="6"/>
        <v>0</v>
      </c>
      <c r="BI129" s="135">
        <f t="shared" si="7"/>
        <v>0</v>
      </c>
      <c r="BJ129" s="18" t="s">
        <v>79</v>
      </c>
      <c r="BK129" s="135">
        <f t="shared" si="8"/>
        <v>0</v>
      </c>
      <c r="BL129" s="18" t="s">
        <v>132</v>
      </c>
      <c r="BM129" s="18" t="s">
        <v>175</v>
      </c>
    </row>
    <row r="130" spans="2:65" s="1" customFormat="1" ht="38.25" customHeight="1">
      <c r="B130" s="126"/>
      <c r="C130" s="147" t="s">
        <v>176</v>
      </c>
      <c r="D130" s="147" t="s">
        <v>155</v>
      </c>
      <c r="E130" s="148" t="s">
        <v>177</v>
      </c>
      <c r="F130" s="200" t="s">
        <v>178</v>
      </c>
      <c r="G130" s="200"/>
      <c r="H130" s="200"/>
      <c r="I130" s="200"/>
      <c r="J130" s="149" t="s">
        <v>162</v>
      </c>
      <c r="K130" s="150">
        <v>0.6</v>
      </c>
      <c r="L130" s="201"/>
      <c r="M130" s="201"/>
      <c r="N130" s="201"/>
      <c r="O130" s="201"/>
      <c r="P130" s="201"/>
      <c r="Q130" s="201"/>
      <c r="R130" s="131"/>
      <c r="T130" s="132" t="s">
        <v>5</v>
      </c>
      <c r="U130" s="40" t="s">
        <v>36</v>
      </c>
      <c r="V130" s="133">
        <v>12.744</v>
      </c>
      <c r="W130" s="133">
        <f t="shared" si="0"/>
        <v>7.6463999999999999</v>
      </c>
      <c r="X130" s="133">
        <v>0</v>
      </c>
      <c r="Y130" s="133">
        <f t="shared" si="1"/>
        <v>0</v>
      </c>
      <c r="Z130" s="133">
        <v>2.2000000000000002</v>
      </c>
      <c r="AA130" s="134">
        <f t="shared" si="2"/>
        <v>1.32</v>
      </c>
      <c r="AR130" s="18" t="s">
        <v>132</v>
      </c>
      <c r="AT130" s="18" t="s">
        <v>155</v>
      </c>
      <c r="AU130" s="18" t="s">
        <v>93</v>
      </c>
      <c r="AY130" s="18" t="s">
        <v>131</v>
      </c>
      <c r="BE130" s="135">
        <f t="shared" si="3"/>
        <v>0</v>
      </c>
      <c r="BF130" s="135">
        <f t="shared" si="4"/>
        <v>0</v>
      </c>
      <c r="BG130" s="135">
        <f t="shared" si="5"/>
        <v>0</v>
      </c>
      <c r="BH130" s="135">
        <f t="shared" si="6"/>
        <v>0</v>
      </c>
      <c r="BI130" s="135">
        <f t="shared" si="7"/>
        <v>0</v>
      </c>
      <c r="BJ130" s="18" t="s">
        <v>79</v>
      </c>
      <c r="BK130" s="135">
        <f t="shared" si="8"/>
        <v>0</v>
      </c>
      <c r="BL130" s="18" t="s">
        <v>132</v>
      </c>
      <c r="BM130" s="18" t="s">
        <v>179</v>
      </c>
    </row>
    <row r="131" spans="2:65" s="1" customFormat="1" ht="25.5" customHeight="1">
      <c r="B131" s="126"/>
      <c r="C131" s="147" t="s">
        <v>132</v>
      </c>
      <c r="D131" s="147" t="s">
        <v>155</v>
      </c>
      <c r="E131" s="148" t="s">
        <v>180</v>
      </c>
      <c r="F131" s="200" t="s">
        <v>181</v>
      </c>
      <c r="G131" s="200"/>
      <c r="H131" s="200"/>
      <c r="I131" s="200"/>
      <c r="J131" s="149" t="s">
        <v>182</v>
      </c>
      <c r="K131" s="150">
        <v>14</v>
      </c>
      <c r="L131" s="201"/>
      <c r="M131" s="201"/>
      <c r="N131" s="201"/>
      <c r="O131" s="201"/>
      <c r="P131" s="201"/>
      <c r="Q131" s="201"/>
      <c r="R131" s="131"/>
      <c r="T131" s="132" t="s">
        <v>5</v>
      </c>
      <c r="U131" s="40" t="s">
        <v>36</v>
      </c>
      <c r="V131" s="133">
        <v>0.378</v>
      </c>
      <c r="W131" s="133">
        <f t="shared" si="0"/>
        <v>5.2919999999999998</v>
      </c>
      <c r="X131" s="133">
        <v>0</v>
      </c>
      <c r="Y131" s="133">
        <f t="shared" si="1"/>
        <v>0</v>
      </c>
      <c r="Z131" s="133">
        <v>0</v>
      </c>
      <c r="AA131" s="134">
        <f t="shared" si="2"/>
        <v>0</v>
      </c>
      <c r="AR131" s="18" t="s">
        <v>132</v>
      </c>
      <c r="AT131" s="18" t="s">
        <v>155</v>
      </c>
      <c r="AU131" s="18" t="s">
        <v>93</v>
      </c>
      <c r="AY131" s="18" t="s">
        <v>131</v>
      </c>
      <c r="BE131" s="135">
        <f t="shared" si="3"/>
        <v>0</v>
      </c>
      <c r="BF131" s="135">
        <f t="shared" si="4"/>
        <v>0</v>
      </c>
      <c r="BG131" s="135">
        <f t="shared" si="5"/>
        <v>0</v>
      </c>
      <c r="BH131" s="135">
        <f t="shared" si="6"/>
        <v>0</v>
      </c>
      <c r="BI131" s="135">
        <f t="shared" si="7"/>
        <v>0</v>
      </c>
      <c r="BJ131" s="18" t="s">
        <v>79</v>
      </c>
      <c r="BK131" s="135">
        <f t="shared" si="8"/>
        <v>0</v>
      </c>
      <c r="BL131" s="18" t="s">
        <v>132</v>
      </c>
      <c r="BM131" s="18" t="s">
        <v>183</v>
      </c>
    </row>
    <row r="132" spans="2:65" s="1" customFormat="1" ht="38.25" customHeight="1">
      <c r="B132" s="126"/>
      <c r="C132" s="147" t="s">
        <v>184</v>
      </c>
      <c r="D132" s="147" t="s">
        <v>155</v>
      </c>
      <c r="E132" s="148" t="s">
        <v>147</v>
      </c>
      <c r="F132" s="200" t="s">
        <v>185</v>
      </c>
      <c r="G132" s="200"/>
      <c r="H132" s="200"/>
      <c r="I132" s="200"/>
      <c r="J132" s="149" t="s">
        <v>129</v>
      </c>
      <c r="K132" s="150">
        <v>1</v>
      </c>
      <c r="L132" s="201"/>
      <c r="M132" s="201"/>
      <c r="N132" s="201"/>
      <c r="O132" s="201"/>
      <c r="P132" s="201"/>
      <c r="Q132" s="201"/>
      <c r="R132" s="131"/>
      <c r="T132" s="132" t="s">
        <v>5</v>
      </c>
      <c r="U132" s="40" t="s">
        <v>36</v>
      </c>
      <c r="V132" s="133">
        <v>0</v>
      </c>
      <c r="W132" s="133">
        <f t="shared" si="0"/>
        <v>0</v>
      </c>
      <c r="X132" s="133">
        <v>0</v>
      </c>
      <c r="Y132" s="133">
        <f t="shared" si="1"/>
        <v>0</v>
      </c>
      <c r="Z132" s="133">
        <v>0</v>
      </c>
      <c r="AA132" s="134">
        <f t="shared" si="2"/>
        <v>0</v>
      </c>
      <c r="AR132" s="18" t="s">
        <v>132</v>
      </c>
      <c r="AT132" s="18" t="s">
        <v>155</v>
      </c>
      <c r="AU132" s="18" t="s">
        <v>93</v>
      </c>
      <c r="AY132" s="18" t="s">
        <v>131</v>
      </c>
      <c r="BE132" s="135">
        <f t="shared" si="3"/>
        <v>0</v>
      </c>
      <c r="BF132" s="135">
        <f t="shared" si="4"/>
        <v>0</v>
      </c>
      <c r="BG132" s="135">
        <f t="shared" si="5"/>
        <v>0</v>
      </c>
      <c r="BH132" s="135">
        <f t="shared" si="6"/>
        <v>0</v>
      </c>
      <c r="BI132" s="135">
        <f t="shared" si="7"/>
        <v>0</v>
      </c>
      <c r="BJ132" s="18" t="s">
        <v>79</v>
      </c>
      <c r="BK132" s="135">
        <f t="shared" si="8"/>
        <v>0</v>
      </c>
      <c r="BL132" s="18" t="s">
        <v>132</v>
      </c>
      <c r="BM132" s="18" t="s">
        <v>186</v>
      </c>
    </row>
    <row r="133" spans="2:65" s="9" customFormat="1" ht="29.85" customHeight="1">
      <c r="B133" s="136"/>
      <c r="C133" s="137"/>
      <c r="D133" s="146" t="s">
        <v>107</v>
      </c>
      <c r="E133" s="146"/>
      <c r="F133" s="146"/>
      <c r="G133" s="146"/>
      <c r="H133" s="146"/>
      <c r="I133" s="146"/>
      <c r="J133" s="146"/>
      <c r="K133" s="146"/>
      <c r="L133" s="146"/>
      <c r="M133" s="146"/>
      <c r="N133" s="197"/>
      <c r="O133" s="198"/>
      <c r="P133" s="198"/>
      <c r="Q133" s="198"/>
      <c r="R133" s="139"/>
      <c r="T133" s="140"/>
      <c r="U133" s="137"/>
      <c r="V133" s="137"/>
      <c r="W133" s="141">
        <f>SUM(W134:W136)</f>
        <v>1.2253950000000002</v>
      </c>
      <c r="X133" s="137"/>
      <c r="Y133" s="141">
        <f>SUM(Y134:Y136)</f>
        <v>0</v>
      </c>
      <c r="Z133" s="137"/>
      <c r="AA133" s="142">
        <f>SUM(AA134:AA136)</f>
        <v>0</v>
      </c>
      <c r="AR133" s="143" t="s">
        <v>79</v>
      </c>
      <c r="AT133" s="144" t="s">
        <v>70</v>
      </c>
      <c r="AU133" s="144" t="s">
        <v>79</v>
      </c>
      <c r="AY133" s="143" t="s">
        <v>131</v>
      </c>
      <c r="BK133" s="145">
        <f>SUM(BK134:BK136)</f>
        <v>0</v>
      </c>
    </row>
    <row r="134" spans="2:65" s="1" customFormat="1" ht="25.5" customHeight="1">
      <c r="B134" s="126"/>
      <c r="C134" s="147" t="s">
        <v>187</v>
      </c>
      <c r="D134" s="147" t="s">
        <v>155</v>
      </c>
      <c r="E134" s="148" t="s">
        <v>188</v>
      </c>
      <c r="F134" s="200" t="s">
        <v>189</v>
      </c>
      <c r="G134" s="200"/>
      <c r="H134" s="200"/>
      <c r="I134" s="200"/>
      <c r="J134" s="149" t="s">
        <v>190</v>
      </c>
      <c r="K134" s="150">
        <v>84.51</v>
      </c>
      <c r="L134" s="201"/>
      <c r="M134" s="201"/>
      <c r="N134" s="201"/>
      <c r="O134" s="201"/>
      <c r="P134" s="201"/>
      <c r="Q134" s="201"/>
      <c r="R134" s="131"/>
      <c r="T134" s="132" t="s">
        <v>5</v>
      </c>
      <c r="U134" s="40" t="s">
        <v>36</v>
      </c>
      <c r="V134" s="133">
        <v>6.0000000000000001E-3</v>
      </c>
      <c r="W134" s="133">
        <f>V134*K134</f>
        <v>0.50706000000000007</v>
      </c>
      <c r="X134" s="133">
        <v>0</v>
      </c>
      <c r="Y134" s="133">
        <f>X134*K134</f>
        <v>0</v>
      </c>
      <c r="Z134" s="133">
        <v>0</v>
      </c>
      <c r="AA134" s="134">
        <f>Z134*K134</f>
        <v>0</v>
      </c>
      <c r="AR134" s="18" t="s">
        <v>132</v>
      </c>
      <c r="AT134" s="18" t="s">
        <v>155</v>
      </c>
      <c r="AU134" s="18" t="s">
        <v>93</v>
      </c>
      <c r="AY134" s="18" t="s">
        <v>131</v>
      </c>
      <c r="BE134" s="135">
        <f>IF(U134="základní",N134,0)</f>
        <v>0</v>
      </c>
      <c r="BF134" s="135">
        <f>IF(U134="snížená",N134,0)</f>
        <v>0</v>
      </c>
      <c r="BG134" s="135">
        <f>IF(U134="zákl. přenesená",N134,0)</f>
        <v>0</v>
      </c>
      <c r="BH134" s="135">
        <f>IF(U134="sníž. přenesená",N134,0)</f>
        <v>0</v>
      </c>
      <c r="BI134" s="135">
        <f>IF(U134="nulová",N134,0)</f>
        <v>0</v>
      </c>
      <c r="BJ134" s="18" t="s">
        <v>79</v>
      </c>
      <c r="BK134" s="135">
        <f>ROUND(L134*K134,2)</f>
        <v>0</v>
      </c>
      <c r="BL134" s="18" t="s">
        <v>132</v>
      </c>
      <c r="BM134" s="18" t="s">
        <v>191</v>
      </c>
    </row>
    <row r="135" spans="2:65" s="1" customFormat="1" ht="38.25" customHeight="1">
      <c r="B135" s="126"/>
      <c r="C135" s="147" t="s">
        <v>10</v>
      </c>
      <c r="D135" s="147" t="s">
        <v>155</v>
      </c>
      <c r="E135" s="148" t="s">
        <v>192</v>
      </c>
      <c r="F135" s="200" t="s">
        <v>193</v>
      </c>
      <c r="G135" s="200"/>
      <c r="H135" s="200"/>
      <c r="I135" s="200"/>
      <c r="J135" s="149" t="s">
        <v>190</v>
      </c>
      <c r="K135" s="150">
        <v>2.8170000000000002</v>
      </c>
      <c r="L135" s="201"/>
      <c r="M135" s="201"/>
      <c r="N135" s="201"/>
      <c r="O135" s="201"/>
      <c r="P135" s="201"/>
      <c r="Q135" s="201"/>
      <c r="R135" s="131"/>
      <c r="T135" s="132" t="s">
        <v>5</v>
      </c>
      <c r="U135" s="40" t="s">
        <v>36</v>
      </c>
      <c r="V135" s="133">
        <v>0.255</v>
      </c>
      <c r="W135" s="133">
        <f>V135*K135</f>
        <v>0.71833500000000006</v>
      </c>
      <c r="X135" s="133">
        <v>0</v>
      </c>
      <c r="Y135" s="133">
        <f>X135*K135</f>
        <v>0</v>
      </c>
      <c r="Z135" s="133">
        <v>0</v>
      </c>
      <c r="AA135" s="134">
        <f>Z135*K135</f>
        <v>0</v>
      </c>
      <c r="AR135" s="18" t="s">
        <v>132</v>
      </c>
      <c r="AT135" s="18" t="s">
        <v>155</v>
      </c>
      <c r="AU135" s="18" t="s">
        <v>93</v>
      </c>
      <c r="AY135" s="18" t="s">
        <v>131</v>
      </c>
      <c r="BE135" s="135">
        <f>IF(U135="základní",N135,0)</f>
        <v>0</v>
      </c>
      <c r="BF135" s="135">
        <f>IF(U135="snížená",N135,0)</f>
        <v>0</v>
      </c>
      <c r="BG135" s="135">
        <f>IF(U135="zákl. přenesená",N135,0)</f>
        <v>0</v>
      </c>
      <c r="BH135" s="135">
        <f>IF(U135="sníž. přenesená",N135,0)</f>
        <v>0</v>
      </c>
      <c r="BI135" s="135">
        <f>IF(U135="nulová",N135,0)</f>
        <v>0</v>
      </c>
      <c r="BJ135" s="18" t="s">
        <v>79</v>
      </c>
      <c r="BK135" s="135">
        <f>ROUND(L135*K135,2)</f>
        <v>0</v>
      </c>
      <c r="BL135" s="18" t="s">
        <v>132</v>
      </c>
      <c r="BM135" s="18" t="s">
        <v>194</v>
      </c>
    </row>
    <row r="136" spans="2:65" s="1" customFormat="1" ht="38.25" customHeight="1">
      <c r="B136" s="126"/>
      <c r="C136" s="147" t="s">
        <v>195</v>
      </c>
      <c r="D136" s="147" t="s">
        <v>155</v>
      </c>
      <c r="E136" s="148" t="s">
        <v>196</v>
      </c>
      <c r="F136" s="200" t="s">
        <v>197</v>
      </c>
      <c r="G136" s="200"/>
      <c r="H136" s="200"/>
      <c r="I136" s="200"/>
      <c r="J136" s="149" t="s">
        <v>190</v>
      </c>
      <c r="K136" s="150">
        <v>2.8170000000000002</v>
      </c>
      <c r="L136" s="201"/>
      <c r="M136" s="201"/>
      <c r="N136" s="201"/>
      <c r="O136" s="201"/>
      <c r="P136" s="201"/>
      <c r="Q136" s="201"/>
      <c r="R136" s="131"/>
      <c r="T136" s="132" t="s">
        <v>5</v>
      </c>
      <c r="U136" s="40" t="s">
        <v>36</v>
      </c>
      <c r="V136" s="133">
        <v>0</v>
      </c>
      <c r="W136" s="133">
        <f>V136*K136</f>
        <v>0</v>
      </c>
      <c r="X136" s="133">
        <v>0</v>
      </c>
      <c r="Y136" s="133">
        <f>X136*K136</f>
        <v>0</v>
      </c>
      <c r="Z136" s="133">
        <v>0</v>
      </c>
      <c r="AA136" s="134">
        <f>Z136*K136</f>
        <v>0</v>
      </c>
      <c r="AR136" s="18" t="s">
        <v>132</v>
      </c>
      <c r="AT136" s="18" t="s">
        <v>155</v>
      </c>
      <c r="AU136" s="18" t="s">
        <v>93</v>
      </c>
      <c r="AY136" s="18" t="s">
        <v>131</v>
      </c>
      <c r="BE136" s="135">
        <f>IF(U136="základní",N136,0)</f>
        <v>0</v>
      </c>
      <c r="BF136" s="135">
        <f>IF(U136="snížená",N136,0)</f>
        <v>0</v>
      </c>
      <c r="BG136" s="135">
        <f>IF(U136="zákl. přenesená",N136,0)</f>
        <v>0</v>
      </c>
      <c r="BH136" s="135">
        <f>IF(U136="sníž. přenesená",N136,0)</f>
        <v>0</v>
      </c>
      <c r="BI136" s="135">
        <f>IF(U136="nulová",N136,0)</f>
        <v>0</v>
      </c>
      <c r="BJ136" s="18" t="s">
        <v>79</v>
      </c>
      <c r="BK136" s="135">
        <f>ROUND(L136*K136,2)</f>
        <v>0</v>
      </c>
      <c r="BL136" s="18" t="s">
        <v>132</v>
      </c>
      <c r="BM136" s="18" t="s">
        <v>198</v>
      </c>
    </row>
    <row r="137" spans="2:65" s="9" customFormat="1" ht="37.35" customHeight="1">
      <c r="B137" s="136"/>
      <c r="C137" s="137"/>
      <c r="D137" s="138" t="s">
        <v>108</v>
      </c>
      <c r="E137" s="138"/>
      <c r="F137" s="138"/>
      <c r="G137" s="138"/>
      <c r="H137" s="138"/>
      <c r="I137" s="138"/>
      <c r="J137" s="138"/>
      <c r="K137" s="138"/>
      <c r="L137" s="138"/>
      <c r="M137" s="138"/>
      <c r="N137" s="193"/>
      <c r="O137" s="194"/>
      <c r="P137" s="194"/>
      <c r="Q137" s="194"/>
      <c r="R137" s="139"/>
      <c r="T137" s="140"/>
      <c r="U137" s="137"/>
      <c r="V137" s="137"/>
      <c r="W137" s="141">
        <f>W138+W143</f>
        <v>31.83</v>
      </c>
      <c r="X137" s="137"/>
      <c r="Y137" s="141">
        <f>Y138+Y143</f>
        <v>0.12559999999999999</v>
      </c>
      <c r="Z137" s="137"/>
      <c r="AA137" s="142">
        <f>AA138+AA143</f>
        <v>1.4970400000000001</v>
      </c>
      <c r="AR137" s="143" t="s">
        <v>93</v>
      </c>
      <c r="AT137" s="144" t="s">
        <v>70</v>
      </c>
      <c r="AU137" s="144" t="s">
        <v>71</v>
      </c>
      <c r="AY137" s="143" t="s">
        <v>131</v>
      </c>
      <c r="BK137" s="145">
        <f>BK138+BK143</f>
        <v>0</v>
      </c>
    </row>
    <row r="138" spans="2:65" s="9" customFormat="1" ht="19.899999999999999" customHeight="1">
      <c r="B138" s="136"/>
      <c r="C138" s="137"/>
      <c r="D138" s="146" t="s">
        <v>109</v>
      </c>
      <c r="E138" s="146"/>
      <c r="F138" s="146"/>
      <c r="G138" s="146"/>
      <c r="H138" s="146"/>
      <c r="I138" s="146"/>
      <c r="J138" s="146"/>
      <c r="K138" s="146"/>
      <c r="L138" s="146"/>
      <c r="M138" s="146"/>
      <c r="N138" s="195"/>
      <c r="O138" s="196"/>
      <c r="P138" s="196"/>
      <c r="Q138" s="196"/>
      <c r="R138" s="139"/>
      <c r="T138" s="140"/>
      <c r="U138" s="137"/>
      <c r="V138" s="137"/>
      <c r="W138" s="141">
        <f>SUM(W139:W142)</f>
        <v>26.326000000000001</v>
      </c>
      <c r="X138" s="137"/>
      <c r="Y138" s="141">
        <f>SUM(Y139:Y142)</f>
        <v>0</v>
      </c>
      <c r="Z138" s="137"/>
      <c r="AA138" s="142">
        <f>SUM(AA139:AA142)</f>
        <v>0.75900000000000001</v>
      </c>
      <c r="AR138" s="143" t="s">
        <v>93</v>
      </c>
      <c r="AT138" s="144" t="s">
        <v>70</v>
      </c>
      <c r="AU138" s="144" t="s">
        <v>79</v>
      </c>
      <c r="AY138" s="143" t="s">
        <v>131</v>
      </c>
      <c r="BK138" s="145">
        <f>SUM(BK139:BK142)</f>
        <v>0</v>
      </c>
    </row>
    <row r="139" spans="2:65" s="1" customFormat="1" ht="16.5" customHeight="1">
      <c r="B139" s="126"/>
      <c r="C139" s="147" t="s">
        <v>93</v>
      </c>
      <c r="D139" s="147" t="s">
        <v>155</v>
      </c>
      <c r="E139" s="148" t="s">
        <v>199</v>
      </c>
      <c r="F139" s="200" t="s">
        <v>200</v>
      </c>
      <c r="G139" s="200"/>
      <c r="H139" s="200"/>
      <c r="I139" s="200"/>
      <c r="J139" s="149" t="s">
        <v>144</v>
      </c>
      <c r="K139" s="150">
        <v>23</v>
      </c>
      <c r="L139" s="201"/>
      <c r="M139" s="201"/>
      <c r="N139" s="201"/>
      <c r="O139" s="201"/>
      <c r="P139" s="201"/>
      <c r="Q139" s="201"/>
      <c r="R139" s="131"/>
      <c r="T139" s="132" t="s">
        <v>5</v>
      </c>
      <c r="U139" s="40" t="s">
        <v>36</v>
      </c>
      <c r="V139" s="133">
        <v>0.88800000000000001</v>
      </c>
      <c r="W139" s="133">
        <f>V139*K139</f>
        <v>20.423999999999999</v>
      </c>
      <c r="X139" s="133">
        <v>0</v>
      </c>
      <c r="Y139" s="133">
        <f>X139*K139</f>
        <v>0</v>
      </c>
      <c r="Z139" s="133">
        <v>3.3000000000000002E-2</v>
      </c>
      <c r="AA139" s="134">
        <f>Z139*K139</f>
        <v>0.75900000000000001</v>
      </c>
      <c r="AR139" s="18" t="s">
        <v>139</v>
      </c>
      <c r="AT139" s="18" t="s">
        <v>155</v>
      </c>
      <c r="AU139" s="18" t="s">
        <v>93</v>
      </c>
      <c r="AY139" s="18" t="s">
        <v>131</v>
      </c>
      <c r="BE139" s="135">
        <f>IF(U139="základní",N139,0)</f>
        <v>0</v>
      </c>
      <c r="BF139" s="135">
        <f>IF(U139="snížená",N139,0)</f>
        <v>0</v>
      </c>
      <c r="BG139" s="135">
        <f>IF(U139="zákl. přenesená",N139,0)</f>
        <v>0</v>
      </c>
      <c r="BH139" s="135">
        <f>IF(U139="sníž. přenesená",N139,0)</f>
        <v>0</v>
      </c>
      <c r="BI139" s="135">
        <f>IF(U139="nulová",N139,0)</f>
        <v>0</v>
      </c>
      <c r="BJ139" s="18" t="s">
        <v>79</v>
      </c>
      <c r="BK139" s="135">
        <f>ROUND(L139*K139,2)</f>
        <v>0</v>
      </c>
      <c r="BL139" s="18" t="s">
        <v>139</v>
      </c>
      <c r="BM139" s="18" t="s">
        <v>201</v>
      </c>
    </row>
    <row r="140" spans="2:65" s="1" customFormat="1" ht="25.5" customHeight="1">
      <c r="B140" s="126"/>
      <c r="C140" s="147" t="s">
        <v>202</v>
      </c>
      <c r="D140" s="147" t="s">
        <v>155</v>
      </c>
      <c r="E140" s="148" t="s">
        <v>203</v>
      </c>
      <c r="F140" s="200" t="s">
        <v>204</v>
      </c>
      <c r="G140" s="200"/>
      <c r="H140" s="200"/>
      <c r="I140" s="200"/>
      <c r="J140" s="149" t="s">
        <v>144</v>
      </c>
      <c r="K140" s="150">
        <v>4.3</v>
      </c>
      <c r="L140" s="201"/>
      <c r="M140" s="201"/>
      <c r="N140" s="201"/>
      <c r="O140" s="201"/>
      <c r="P140" s="201"/>
      <c r="Q140" s="201"/>
      <c r="R140" s="131"/>
      <c r="T140" s="132" t="s">
        <v>5</v>
      </c>
      <c r="U140" s="40" t="s">
        <v>36</v>
      </c>
      <c r="V140" s="133">
        <v>0.15</v>
      </c>
      <c r="W140" s="133">
        <f>V140*K140</f>
        <v>0.64499999999999991</v>
      </c>
      <c r="X140" s="133">
        <v>0</v>
      </c>
      <c r="Y140" s="133">
        <f>X140*K140</f>
        <v>0</v>
      </c>
      <c r="Z140" s="133">
        <v>0</v>
      </c>
      <c r="AA140" s="134">
        <f>Z140*K140</f>
        <v>0</v>
      </c>
      <c r="AR140" s="18" t="s">
        <v>139</v>
      </c>
      <c r="AT140" s="18" t="s">
        <v>155</v>
      </c>
      <c r="AU140" s="18" t="s">
        <v>93</v>
      </c>
      <c r="AY140" s="18" t="s">
        <v>131</v>
      </c>
      <c r="BE140" s="135">
        <f>IF(U140="základní",N140,0)</f>
        <v>0</v>
      </c>
      <c r="BF140" s="135">
        <f>IF(U140="snížená",N140,0)</f>
        <v>0</v>
      </c>
      <c r="BG140" s="135">
        <f>IF(U140="zákl. přenesená",N140,0)</f>
        <v>0</v>
      </c>
      <c r="BH140" s="135">
        <f>IF(U140="sníž. přenesená",N140,0)</f>
        <v>0</v>
      </c>
      <c r="BI140" s="135">
        <f>IF(U140="nulová",N140,0)</f>
        <v>0</v>
      </c>
      <c r="BJ140" s="18" t="s">
        <v>79</v>
      </c>
      <c r="BK140" s="135">
        <f>ROUND(L140*K140,2)</f>
        <v>0</v>
      </c>
      <c r="BL140" s="18" t="s">
        <v>139</v>
      </c>
      <c r="BM140" s="18" t="s">
        <v>205</v>
      </c>
    </row>
    <row r="141" spans="2:65" s="1" customFormat="1" ht="25.5" customHeight="1">
      <c r="B141" s="126"/>
      <c r="C141" s="147" t="s">
        <v>206</v>
      </c>
      <c r="D141" s="147" t="s">
        <v>155</v>
      </c>
      <c r="E141" s="148" t="s">
        <v>207</v>
      </c>
      <c r="F141" s="200" t="s">
        <v>208</v>
      </c>
      <c r="G141" s="200"/>
      <c r="H141" s="200"/>
      <c r="I141" s="200"/>
      <c r="J141" s="149" t="s">
        <v>182</v>
      </c>
      <c r="K141" s="150">
        <v>11.7</v>
      </c>
      <c r="L141" s="201"/>
      <c r="M141" s="201"/>
      <c r="N141" s="201"/>
      <c r="O141" s="201"/>
      <c r="P141" s="201"/>
      <c r="Q141" s="201"/>
      <c r="R141" s="131"/>
      <c r="T141" s="132" t="s">
        <v>5</v>
      </c>
      <c r="U141" s="40" t="s">
        <v>36</v>
      </c>
      <c r="V141" s="133">
        <v>0.21</v>
      </c>
      <c r="W141" s="133">
        <f>V141*K141</f>
        <v>2.4569999999999999</v>
      </c>
      <c r="X141" s="133">
        <v>0</v>
      </c>
      <c r="Y141" s="133">
        <f>X141*K141</f>
        <v>0</v>
      </c>
      <c r="Z141" s="133">
        <v>0</v>
      </c>
      <c r="AA141" s="134">
        <f>Z141*K141</f>
        <v>0</v>
      </c>
      <c r="AR141" s="18" t="s">
        <v>139</v>
      </c>
      <c r="AT141" s="18" t="s">
        <v>155</v>
      </c>
      <c r="AU141" s="18" t="s">
        <v>93</v>
      </c>
      <c r="AY141" s="18" t="s">
        <v>131</v>
      </c>
      <c r="BE141" s="135">
        <f>IF(U141="základní",N141,0)</f>
        <v>0</v>
      </c>
      <c r="BF141" s="135">
        <f>IF(U141="snížená",N141,0)</f>
        <v>0</v>
      </c>
      <c r="BG141" s="135">
        <f>IF(U141="zákl. přenesená",N141,0)</f>
        <v>0</v>
      </c>
      <c r="BH141" s="135">
        <f>IF(U141="sníž. přenesená",N141,0)</f>
        <v>0</v>
      </c>
      <c r="BI141" s="135">
        <f>IF(U141="nulová",N141,0)</f>
        <v>0</v>
      </c>
      <c r="BJ141" s="18" t="s">
        <v>79</v>
      </c>
      <c r="BK141" s="135">
        <f>ROUND(L141*K141,2)</f>
        <v>0</v>
      </c>
      <c r="BL141" s="18" t="s">
        <v>139</v>
      </c>
      <c r="BM141" s="18" t="s">
        <v>209</v>
      </c>
    </row>
    <row r="142" spans="2:65" s="1" customFormat="1" ht="16.5" customHeight="1">
      <c r="B142" s="126"/>
      <c r="C142" s="147" t="s">
        <v>210</v>
      </c>
      <c r="D142" s="147" t="s">
        <v>155</v>
      </c>
      <c r="E142" s="148" t="s">
        <v>211</v>
      </c>
      <c r="F142" s="200" t="s">
        <v>212</v>
      </c>
      <c r="G142" s="200"/>
      <c r="H142" s="200"/>
      <c r="I142" s="200"/>
      <c r="J142" s="149" t="s">
        <v>182</v>
      </c>
      <c r="K142" s="150">
        <v>20</v>
      </c>
      <c r="L142" s="201"/>
      <c r="M142" s="201"/>
      <c r="N142" s="201"/>
      <c r="O142" s="201"/>
      <c r="P142" s="201"/>
      <c r="Q142" s="201"/>
      <c r="R142" s="131"/>
      <c r="T142" s="132" t="s">
        <v>5</v>
      </c>
      <c r="U142" s="40" t="s">
        <v>36</v>
      </c>
      <c r="V142" s="133">
        <v>0.14000000000000001</v>
      </c>
      <c r="W142" s="133">
        <f>V142*K142</f>
        <v>2.8000000000000003</v>
      </c>
      <c r="X142" s="133">
        <v>0</v>
      </c>
      <c r="Y142" s="133">
        <f>X142*K142</f>
        <v>0</v>
      </c>
      <c r="Z142" s="133">
        <v>0</v>
      </c>
      <c r="AA142" s="134">
        <f>Z142*K142</f>
        <v>0</v>
      </c>
      <c r="AR142" s="18" t="s">
        <v>139</v>
      </c>
      <c r="AT142" s="18" t="s">
        <v>155</v>
      </c>
      <c r="AU142" s="18" t="s">
        <v>93</v>
      </c>
      <c r="AY142" s="18" t="s">
        <v>131</v>
      </c>
      <c r="BE142" s="135">
        <f>IF(U142="základní",N142,0)</f>
        <v>0</v>
      </c>
      <c r="BF142" s="135">
        <f>IF(U142="snížená",N142,0)</f>
        <v>0</v>
      </c>
      <c r="BG142" s="135">
        <f>IF(U142="zákl. přenesená",N142,0)</f>
        <v>0</v>
      </c>
      <c r="BH142" s="135">
        <f>IF(U142="sníž. přenesená",N142,0)</f>
        <v>0</v>
      </c>
      <c r="BI142" s="135">
        <f>IF(U142="nulová",N142,0)</f>
        <v>0</v>
      </c>
      <c r="BJ142" s="18" t="s">
        <v>79</v>
      </c>
      <c r="BK142" s="135">
        <f>ROUND(L142*K142,2)</f>
        <v>0</v>
      </c>
      <c r="BL142" s="18" t="s">
        <v>139</v>
      </c>
      <c r="BM142" s="18" t="s">
        <v>213</v>
      </c>
    </row>
    <row r="143" spans="2:65" s="9" customFormat="1" ht="29.85" customHeight="1">
      <c r="B143" s="136"/>
      <c r="C143" s="137"/>
      <c r="D143" s="146" t="s">
        <v>110</v>
      </c>
      <c r="E143" s="146"/>
      <c r="F143" s="146"/>
      <c r="G143" s="146"/>
      <c r="H143" s="146"/>
      <c r="I143" s="146"/>
      <c r="J143" s="146"/>
      <c r="K143" s="146"/>
      <c r="L143" s="146"/>
      <c r="M143" s="146"/>
      <c r="N143" s="197"/>
      <c r="O143" s="198"/>
      <c r="P143" s="198"/>
      <c r="Q143" s="198"/>
      <c r="R143" s="139"/>
      <c r="T143" s="140"/>
      <c r="U143" s="137"/>
      <c r="V143" s="137"/>
      <c r="W143" s="141">
        <f>SUM(W144:W147)</f>
        <v>5.5039999999999996</v>
      </c>
      <c r="X143" s="137"/>
      <c r="Y143" s="141">
        <f>SUM(Y144:Y147)</f>
        <v>0.12559999999999999</v>
      </c>
      <c r="Z143" s="137"/>
      <c r="AA143" s="142">
        <f>SUM(AA144:AA147)</f>
        <v>0.73804000000000003</v>
      </c>
      <c r="AR143" s="143" t="s">
        <v>93</v>
      </c>
      <c r="AT143" s="144" t="s">
        <v>70</v>
      </c>
      <c r="AU143" s="144" t="s">
        <v>79</v>
      </c>
      <c r="AY143" s="143" t="s">
        <v>131</v>
      </c>
      <c r="BK143" s="145">
        <f>SUM(BK144:BK147)</f>
        <v>0</v>
      </c>
    </row>
    <row r="144" spans="2:65" s="1" customFormat="1" ht="25.5" customHeight="1">
      <c r="B144" s="126"/>
      <c r="C144" s="147" t="s">
        <v>214</v>
      </c>
      <c r="D144" s="147" t="s">
        <v>155</v>
      </c>
      <c r="E144" s="148" t="s">
        <v>215</v>
      </c>
      <c r="F144" s="200" t="s">
        <v>216</v>
      </c>
      <c r="G144" s="200"/>
      <c r="H144" s="200"/>
      <c r="I144" s="200"/>
      <c r="J144" s="149" t="s">
        <v>144</v>
      </c>
      <c r="K144" s="150">
        <v>4</v>
      </c>
      <c r="L144" s="201"/>
      <c r="M144" s="201"/>
      <c r="N144" s="201"/>
      <c r="O144" s="201"/>
      <c r="P144" s="201"/>
      <c r="Q144" s="201"/>
      <c r="R144" s="131"/>
      <c r="T144" s="132" t="s">
        <v>5</v>
      </c>
      <c r="U144" s="40" t="s">
        <v>36</v>
      </c>
      <c r="V144" s="133">
        <v>0.38600000000000001</v>
      </c>
      <c r="W144" s="133">
        <f>V144*K144</f>
        <v>1.544</v>
      </c>
      <c r="X144" s="133">
        <v>0</v>
      </c>
      <c r="Y144" s="133">
        <f>X144*K144</f>
        <v>0</v>
      </c>
      <c r="Z144" s="133">
        <v>0.13950000000000001</v>
      </c>
      <c r="AA144" s="134">
        <f>Z144*K144</f>
        <v>0.55800000000000005</v>
      </c>
      <c r="AR144" s="18" t="s">
        <v>139</v>
      </c>
      <c r="AT144" s="18" t="s">
        <v>155</v>
      </c>
      <c r="AU144" s="18" t="s">
        <v>93</v>
      </c>
      <c r="AY144" s="18" t="s">
        <v>131</v>
      </c>
      <c r="BE144" s="135">
        <f>IF(U144="základní",N144,0)</f>
        <v>0</v>
      </c>
      <c r="BF144" s="135">
        <f>IF(U144="snížená",N144,0)</f>
        <v>0</v>
      </c>
      <c r="BG144" s="135">
        <f>IF(U144="zákl. přenesená",N144,0)</f>
        <v>0</v>
      </c>
      <c r="BH144" s="135">
        <f>IF(U144="sníž. přenesená",N144,0)</f>
        <v>0</v>
      </c>
      <c r="BI144" s="135">
        <f>IF(U144="nulová",N144,0)</f>
        <v>0</v>
      </c>
      <c r="BJ144" s="18" t="s">
        <v>79</v>
      </c>
      <c r="BK144" s="135">
        <f>ROUND(L144*K144,2)</f>
        <v>0</v>
      </c>
      <c r="BL144" s="18" t="s">
        <v>139</v>
      </c>
      <c r="BM144" s="18" t="s">
        <v>217</v>
      </c>
    </row>
    <row r="145" spans="2:65" s="1" customFormat="1" ht="25.5" customHeight="1">
      <c r="B145" s="126"/>
      <c r="C145" s="147" t="s">
        <v>218</v>
      </c>
      <c r="D145" s="147" t="s">
        <v>155</v>
      </c>
      <c r="E145" s="148" t="s">
        <v>219</v>
      </c>
      <c r="F145" s="200" t="s">
        <v>220</v>
      </c>
      <c r="G145" s="200"/>
      <c r="H145" s="200"/>
      <c r="I145" s="200"/>
      <c r="J145" s="149" t="s">
        <v>137</v>
      </c>
      <c r="K145" s="150">
        <v>12</v>
      </c>
      <c r="L145" s="201"/>
      <c r="M145" s="201"/>
      <c r="N145" s="201"/>
      <c r="O145" s="201"/>
      <c r="P145" s="201"/>
      <c r="Q145" s="201"/>
      <c r="R145" s="131"/>
      <c r="T145" s="132" t="s">
        <v>5</v>
      </c>
      <c r="U145" s="40" t="s">
        <v>36</v>
      </c>
      <c r="V145" s="133">
        <v>0.21</v>
      </c>
      <c r="W145" s="133">
        <f>V145*K145</f>
        <v>2.52</v>
      </c>
      <c r="X145" s="133">
        <v>7.8200000000000006E-3</v>
      </c>
      <c r="Y145" s="133">
        <f>X145*K145</f>
        <v>9.3840000000000007E-2</v>
      </c>
      <c r="Z145" s="133">
        <v>1.167E-2</v>
      </c>
      <c r="AA145" s="134">
        <f>Z145*K145</f>
        <v>0.14004</v>
      </c>
      <c r="AR145" s="18" t="s">
        <v>139</v>
      </c>
      <c r="AT145" s="18" t="s">
        <v>155</v>
      </c>
      <c r="AU145" s="18" t="s">
        <v>93</v>
      </c>
      <c r="AY145" s="18" t="s">
        <v>131</v>
      </c>
      <c r="BE145" s="135">
        <f>IF(U145="základní",N145,0)</f>
        <v>0</v>
      </c>
      <c r="BF145" s="135">
        <f>IF(U145="snížená",N145,0)</f>
        <v>0</v>
      </c>
      <c r="BG145" s="135">
        <f>IF(U145="zákl. přenesená",N145,0)</f>
        <v>0</v>
      </c>
      <c r="BH145" s="135">
        <f>IF(U145="sníž. přenesená",N145,0)</f>
        <v>0</v>
      </c>
      <c r="BI145" s="135">
        <f>IF(U145="nulová",N145,0)</f>
        <v>0</v>
      </c>
      <c r="BJ145" s="18" t="s">
        <v>79</v>
      </c>
      <c r="BK145" s="135">
        <f>ROUND(L145*K145,2)</f>
        <v>0</v>
      </c>
      <c r="BL145" s="18" t="s">
        <v>139</v>
      </c>
      <c r="BM145" s="18" t="s">
        <v>221</v>
      </c>
    </row>
    <row r="146" spans="2:65" s="1" customFormat="1" ht="25.5" customHeight="1">
      <c r="B146" s="126"/>
      <c r="C146" s="147" t="s">
        <v>130</v>
      </c>
      <c r="D146" s="147" t="s">
        <v>155</v>
      </c>
      <c r="E146" s="148" t="s">
        <v>222</v>
      </c>
      <c r="F146" s="200" t="s">
        <v>223</v>
      </c>
      <c r="G146" s="200"/>
      <c r="H146" s="200"/>
      <c r="I146" s="200"/>
      <c r="J146" s="149" t="s">
        <v>137</v>
      </c>
      <c r="K146" s="150">
        <v>8</v>
      </c>
      <c r="L146" s="201"/>
      <c r="M146" s="201"/>
      <c r="N146" s="201"/>
      <c r="O146" s="201"/>
      <c r="P146" s="201"/>
      <c r="Q146" s="201"/>
      <c r="R146" s="131"/>
      <c r="T146" s="132" t="s">
        <v>5</v>
      </c>
      <c r="U146" s="40" t="s">
        <v>36</v>
      </c>
      <c r="V146" s="133">
        <v>0.18</v>
      </c>
      <c r="W146" s="133">
        <f>V146*K146</f>
        <v>1.44</v>
      </c>
      <c r="X146" s="133">
        <v>3.9699999999999996E-3</v>
      </c>
      <c r="Y146" s="133">
        <f>X146*K146</f>
        <v>3.1759999999999997E-2</v>
      </c>
      <c r="Z146" s="133">
        <v>5.0000000000000001E-3</v>
      </c>
      <c r="AA146" s="134">
        <f>Z146*K146</f>
        <v>0.04</v>
      </c>
      <c r="AR146" s="18" t="s">
        <v>139</v>
      </c>
      <c r="AT146" s="18" t="s">
        <v>155</v>
      </c>
      <c r="AU146" s="18" t="s">
        <v>93</v>
      </c>
      <c r="AY146" s="18" t="s">
        <v>131</v>
      </c>
      <c r="BE146" s="135">
        <f>IF(U146="základní",N146,0)</f>
        <v>0</v>
      </c>
      <c r="BF146" s="135">
        <f>IF(U146="snížená",N146,0)</f>
        <v>0</v>
      </c>
      <c r="BG146" s="135">
        <f>IF(U146="zákl. přenesená",N146,0)</f>
        <v>0</v>
      </c>
      <c r="BH146" s="135">
        <f>IF(U146="sníž. přenesená",N146,0)</f>
        <v>0</v>
      </c>
      <c r="BI146" s="135">
        <f>IF(U146="nulová",N146,0)</f>
        <v>0</v>
      </c>
      <c r="BJ146" s="18" t="s">
        <v>79</v>
      </c>
      <c r="BK146" s="135">
        <f>ROUND(L146*K146,2)</f>
        <v>0</v>
      </c>
      <c r="BL146" s="18" t="s">
        <v>139</v>
      </c>
      <c r="BM146" s="18" t="s">
        <v>224</v>
      </c>
    </row>
    <row r="147" spans="2:65" s="1" customFormat="1" ht="16.5" customHeight="1">
      <c r="B147" s="126"/>
      <c r="C147" s="147" t="s">
        <v>225</v>
      </c>
      <c r="D147" s="147" t="s">
        <v>155</v>
      </c>
      <c r="E147" s="148" t="s">
        <v>226</v>
      </c>
      <c r="F147" s="200" t="s">
        <v>227</v>
      </c>
      <c r="G147" s="200"/>
      <c r="H147" s="200"/>
      <c r="I147" s="200"/>
      <c r="J147" s="149" t="s">
        <v>137</v>
      </c>
      <c r="K147" s="150">
        <v>20</v>
      </c>
      <c r="L147" s="201"/>
      <c r="M147" s="201"/>
      <c r="N147" s="201"/>
      <c r="O147" s="201"/>
      <c r="P147" s="201"/>
      <c r="Q147" s="201"/>
      <c r="R147" s="131"/>
      <c r="T147" s="132" t="s">
        <v>5</v>
      </c>
      <c r="U147" s="151" t="s">
        <v>36</v>
      </c>
      <c r="V147" s="152">
        <v>0</v>
      </c>
      <c r="W147" s="152">
        <f>V147*K147</f>
        <v>0</v>
      </c>
      <c r="X147" s="152">
        <v>0</v>
      </c>
      <c r="Y147" s="152">
        <f>X147*K147</f>
        <v>0</v>
      </c>
      <c r="Z147" s="152">
        <v>0</v>
      </c>
      <c r="AA147" s="153">
        <f>Z147*K147</f>
        <v>0</v>
      </c>
      <c r="AR147" s="18" t="s">
        <v>139</v>
      </c>
      <c r="AT147" s="18" t="s">
        <v>155</v>
      </c>
      <c r="AU147" s="18" t="s">
        <v>93</v>
      </c>
      <c r="AY147" s="18" t="s">
        <v>131</v>
      </c>
      <c r="BE147" s="135">
        <f>IF(U147="základní",N147,0)</f>
        <v>0</v>
      </c>
      <c r="BF147" s="135">
        <f>IF(U147="snížená",N147,0)</f>
        <v>0</v>
      </c>
      <c r="BG147" s="135">
        <f>IF(U147="zákl. přenesená",N147,0)</f>
        <v>0</v>
      </c>
      <c r="BH147" s="135">
        <f>IF(U147="sníž. přenesená",N147,0)</f>
        <v>0</v>
      </c>
      <c r="BI147" s="135">
        <f>IF(U147="nulová",N147,0)</f>
        <v>0</v>
      </c>
      <c r="BJ147" s="18" t="s">
        <v>79</v>
      </c>
      <c r="BK147" s="135">
        <f>ROUND(L147*K147,2)</f>
        <v>0</v>
      </c>
      <c r="BL147" s="18" t="s">
        <v>139</v>
      </c>
      <c r="BM147" s="18" t="s">
        <v>228</v>
      </c>
    </row>
    <row r="148" spans="2:65" s="1" customFormat="1" ht="6.95" customHeight="1">
      <c r="B148" s="55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7"/>
    </row>
  </sheetData>
  <mergeCells count="137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N94:Q94"/>
    <mergeCell ref="N95:Q95"/>
    <mergeCell ref="N97:Q97"/>
    <mergeCell ref="L99:Q99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F117:I117"/>
    <mergeCell ref="L117:M117"/>
    <mergeCell ref="N117:Q117"/>
    <mergeCell ref="F118:I118"/>
    <mergeCell ref="L118:M118"/>
    <mergeCell ref="N118:Q118"/>
    <mergeCell ref="F119:I119"/>
    <mergeCell ref="L119:M119"/>
    <mergeCell ref="N119:Q119"/>
    <mergeCell ref="F120:I120"/>
    <mergeCell ref="L120:M120"/>
    <mergeCell ref="N120:Q120"/>
    <mergeCell ref="F121:I121"/>
    <mergeCell ref="L121:M121"/>
    <mergeCell ref="N121:Q121"/>
    <mergeCell ref="F124:I124"/>
    <mergeCell ref="L124:M124"/>
    <mergeCell ref="N124:Q124"/>
    <mergeCell ref="F125:I125"/>
    <mergeCell ref="L125:M125"/>
    <mergeCell ref="N125:Q125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40:I140"/>
    <mergeCell ref="L140:M140"/>
    <mergeCell ref="N140:Q140"/>
    <mergeCell ref="F132:I132"/>
    <mergeCell ref="L132:M132"/>
    <mergeCell ref="N132:Q132"/>
    <mergeCell ref="F134:I134"/>
    <mergeCell ref="L134:M134"/>
    <mergeCell ref="N134:Q134"/>
    <mergeCell ref="F135:I135"/>
    <mergeCell ref="L135:M135"/>
    <mergeCell ref="N135:Q135"/>
    <mergeCell ref="H1:K1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1:I141"/>
    <mergeCell ref="L141:M141"/>
    <mergeCell ref="N141:Q141"/>
    <mergeCell ref="F142:I142"/>
    <mergeCell ref="L142:M142"/>
    <mergeCell ref="N142:Q142"/>
    <mergeCell ref="F144:I144"/>
    <mergeCell ref="L144:M144"/>
    <mergeCell ref="N144:Q144"/>
    <mergeCell ref="F136:I136"/>
    <mergeCell ref="L136:M136"/>
    <mergeCell ref="N136:Q136"/>
    <mergeCell ref="F139:I139"/>
    <mergeCell ref="L139:M139"/>
    <mergeCell ref="S2:AC2"/>
    <mergeCell ref="N116:Q116"/>
    <mergeCell ref="N122:Q122"/>
    <mergeCell ref="N123:Q123"/>
    <mergeCell ref="N126:Q126"/>
    <mergeCell ref="N133:Q133"/>
    <mergeCell ref="N137:Q137"/>
    <mergeCell ref="N138:Q138"/>
    <mergeCell ref="N143:Q143"/>
    <mergeCell ref="N139:Q139"/>
    <mergeCell ref="C105:Q105"/>
    <mergeCell ref="F107:P107"/>
    <mergeCell ref="F108:P108"/>
    <mergeCell ref="M110:P110"/>
    <mergeCell ref="M112:Q112"/>
    <mergeCell ref="M113:Q113"/>
    <mergeCell ref="F115:I115"/>
    <mergeCell ref="L115:M115"/>
    <mergeCell ref="N115:Q115"/>
    <mergeCell ref="N89:Q89"/>
    <mergeCell ref="N90:Q90"/>
    <mergeCell ref="N91:Q91"/>
    <mergeCell ref="N92:Q92"/>
    <mergeCell ref="N93:Q93"/>
  </mergeCells>
  <hyperlinks>
    <hyperlink ref="F1:G1" location="C2" display="1) Krycí list rozpočtu"/>
    <hyperlink ref="H1:K1" location="C86" display="2) Rekapitulace rozpočtu"/>
    <hyperlink ref="L1" location="C115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46"/>
  <sheetViews>
    <sheetView showGridLines="0" workbookViewId="0">
      <pane ySplit="1" topLeftCell="A217" activePane="bottomLeft" state="frozen"/>
      <selection pane="bottomLeft" activeCell="L220" sqref="L22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1"/>
      <c r="B1" s="11"/>
      <c r="C1" s="11"/>
      <c r="D1" s="12" t="s">
        <v>1</v>
      </c>
      <c r="E1" s="11"/>
      <c r="F1" s="13" t="s">
        <v>88</v>
      </c>
      <c r="G1" s="13"/>
      <c r="H1" s="199" t="s">
        <v>89</v>
      </c>
      <c r="I1" s="199"/>
      <c r="J1" s="199"/>
      <c r="K1" s="199"/>
      <c r="L1" s="13" t="s">
        <v>90</v>
      </c>
      <c r="M1" s="11"/>
      <c r="N1" s="11"/>
      <c r="O1" s="12" t="s">
        <v>91</v>
      </c>
      <c r="P1" s="11"/>
      <c r="Q1" s="11"/>
      <c r="R1" s="11"/>
      <c r="S1" s="13" t="s">
        <v>92</v>
      </c>
      <c r="T1" s="13"/>
      <c r="U1" s="101"/>
      <c r="V1" s="10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86" t="s">
        <v>7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S2" s="154" t="s">
        <v>8</v>
      </c>
      <c r="T2" s="155"/>
      <c r="U2" s="155"/>
      <c r="V2" s="155"/>
      <c r="W2" s="155"/>
      <c r="X2" s="155"/>
      <c r="Y2" s="155"/>
      <c r="Z2" s="155"/>
      <c r="AA2" s="155"/>
      <c r="AB2" s="155"/>
      <c r="AC2" s="155"/>
      <c r="AT2" s="18" t="s">
        <v>83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93</v>
      </c>
    </row>
    <row r="4" spans="1:66" ht="36.950000000000003" customHeight="1">
      <c r="B4" s="22"/>
      <c r="C4" s="175" t="s">
        <v>94</v>
      </c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23"/>
      <c r="T4" s="17" t="s">
        <v>13</v>
      </c>
      <c r="AT4" s="18" t="s">
        <v>6</v>
      </c>
    </row>
    <row r="5" spans="1:66" ht="6.95" customHeight="1">
      <c r="B5" s="22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3"/>
    </row>
    <row r="6" spans="1:66" ht="25.35" customHeight="1">
      <c r="B6" s="22"/>
      <c r="C6" s="24"/>
      <c r="D6" s="28" t="s">
        <v>17</v>
      </c>
      <c r="E6" s="24"/>
      <c r="F6" s="205" t="str">
        <f>'Rekapitulace stavby'!K6</f>
        <v>výměna vchodových dveří do vstupní budovy SPŠ Stavební Pardubice</v>
      </c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4"/>
      <c r="R6" s="23"/>
    </row>
    <row r="7" spans="1:66" s="1" customFormat="1" ht="32.85" customHeight="1">
      <c r="B7" s="31"/>
      <c r="C7" s="32"/>
      <c r="D7" s="27" t="s">
        <v>95</v>
      </c>
      <c r="E7" s="32"/>
      <c r="F7" s="189" t="s">
        <v>229</v>
      </c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32"/>
      <c r="R7" s="33"/>
    </row>
    <row r="8" spans="1:66" s="1" customFormat="1" ht="14.45" customHeight="1">
      <c r="B8" s="31"/>
      <c r="C8" s="32"/>
      <c r="D8" s="28" t="s">
        <v>19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20</v>
      </c>
      <c r="N8" s="32"/>
      <c r="O8" s="26" t="s">
        <v>5</v>
      </c>
      <c r="P8" s="32"/>
      <c r="Q8" s="32"/>
      <c r="R8" s="33"/>
    </row>
    <row r="9" spans="1:66" s="1" customFormat="1" ht="14.45" customHeight="1">
      <c r="B9" s="31"/>
      <c r="C9" s="32"/>
      <c r="D9" s="28" t="s">
        <v>21</v>
      </c>
      <c r="E9" s="32"/>
      <c r="F9" s="26" t="s">
        <v>22</v>
      </c>
      <c r="G9" s="32"/>
      <c r="H9" s="32"/>
      <c r="I9" s="32"/>
      <c r="J9" s="32"/>
      <c r="K9" s="32"/>
      <c r="L9" s="32"/>
      <c r="M9" s="28" t="s">
        <v>23</v>
      </c>
      <c r="N9" s="32"/>
      <c r="O9" s="207"/>
      <c r="P9" s="207"/>
      <c r="Q9" s="32"/>
      <c r="R9" s="33"/>
    </row>
    <row r="10" spans="1:66" s="1" customFormat="1" ht="10.9" customHeight="1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>
      <c r="B11" s="31"/>
      <c r="C11" s="32"/>
      <c r="D11" s="28" t="s">
        <v>24</v>
      </c>
      <c r="E11" s="32"/>
      <c r="F11" s="32"/>
      <c r="G11" s="32"/>
      <c r="H11" s="32"/>
      <c r="I11" s="32"/>
      <c r="J11" s="32"/>
      <c r="K11" s="32"/>
      <c r="L11" s="32"/>
      <c r="M11" s="28" t="s">
        <v>25</v>
      </c>
      <c r="N11" s="32"/>
      <c r="O11" s="188" t="str">
        <f>IF('Rekapitulace stavby'!AN10="","",'Rekapitulace stavby'!AN10)</f>
        <v/>
      </c>
      <c r="P11" s="188"/>
      <c r="Q11" s="32"/>
      <c r="R11" s="33"/>
    </row>
    <row r="12" spans="1:66" s="1" customFormat="1" ht="18" customHeight="1">
      <c r="B12" s="31"/>
      <c r="C12" s="32"/>
      <c r="D12" s="32"/>
      <c r="E12" s="26" t="str">
        <f>IF('Rekapitulace stavby'!E11="","",'Rekapitulace stavby'!E11)</f>
        <v xml:space="preserve"> </v>
      </c>
      <c r="F12" s="32"/>
      <c r="G12" s="32"/>
      <c r="H12" s="32"/>
      <c r="I12" s="32"/>
      <c r="J12" s="32"/>
      <c r="K12" s="32"/>
      <c r="L12" s="32"/>
      <c r="M12" s="28" t="s">
        <v>26</v>
      </c>
      <c r="N12" s="32"/>
      <c r="O12" s="188" t="str">
        <f>IF('Rekapitulace stavby'!AN11="","",'Rekapitulace stavby'!AN11)</f>
        <v/>
      </c>
      <c r="P12" s="188"/>
      <c r="Q12" s="32"/>
      <c r="R12" s="33"/>
    </row>
    <row r="13" spans="1:66" s="1" customFormat="1" ht="6.95" customHeight="1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>
      <c r="B14" s="31"/>
      <c r="C14" s="32"/>
      <c r="D14" s="28" t="s">
        <v>27</v>
      </c>
      <c r="E14" s="32"/>
      <c r="F14" s="32"/>
      <c r="G14" s="32"/>
      <c r="H14" s="32"/>
      <c r="I14" s="32"/>
      <c r="J14" s="32"/>
      <c r="K14" s="32"/>
      <c r="L14" s="32"/>
      <c r="M14" s="28" t="s">
        <v>25</v>
      </c>
      <c r="N14" s="32"/>
      <c r="O14" s="188" t="str">
        <f>IF('Rekapitulace stavby'!AN13="","",'Rekapitulace stavby'!AN13)</f>
        <v/>
      </c>
      <c r="P14" s="188"/>
      <c r="Q14" s="32"/>
      <c r="R14" s="33"/>
    </row>
    <row r="15" spans="1:66" s="1" customFormat="1" ht="18" customHeight="1">
      <c r="B15" s="31"/>
      <c r="C15" s="32"/>
      <c r="D15" s="32"/>
      <c r="E15" s="26" t="str">
        <f>IF('Rekapitulace stavby'!E14="","",'Rekapitulace stavby'!E14)</f>
        <v xml:space="preserve"> </v>
      </c>
      <c r="F15" s="32"/>
      <c r="G15" s="32"/>
      <c r="H15" s="32"/>
      <c r="I15" s="32"/>
      <c r="J15" s="32"/>
      <c r="K15" s="32"/>
      <c r="L15" s="32"/>
      <c r="M15" s="28" t="s">
        <v>26</v>
      </c>
      <c r="N15" s="32"/>
      <c r="O15" s="188" t="str">
        <f>IF('Rekapitulace stavby'!AN14="","",'Rekapitulace stavby'!AN14)</f>
        <v/>
      </c>
      <c r="P15" s="188"/>
      <c r="Q15" s="32"/>
      <c r="R15" s="33"/>
    </row>
    <row r="16" spans="1:66" s="1" customFormat="1" ht="6.95" customHeight="1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>
      <c r="B17" s="31"/>
      <c r="C17" s="32"/>
      <c r="D17" s="28" t="s">
        <v>28</v>
      </c>
      <c r="E17" s="32"/>
      <c r="F17" s="32"/>
      <c r="G17" s="32"/>
      <c r="H17" s="32"/>
      <c r="I17" s="32"/>
      <c r="J17" s="32"/>
      <c r="K17" s="32"/>
      <c r="L17" s="32"/>
      <c r="M17" s="28" t="s">
        <v>25</v>
      </c>
      <c r="N17" s="32"/>
      <c r="O17" s="188" t="str">
        <f>IF('Rekapitulace stavby'!AN16="","",'Rekapitulace stavby'!AN16)</f>
        <v/>
      </c>
      <c r="P17" s="188"/>
      <c r="Q17" s="32"/>
      <c r="R17" s="33"/>
    </row>
    <row r="18" spans="2:18" s="1" customFormat="1" ht="18" customHeight="1">
      <c r="B18" s="31"/>
      <c r="C18" s="32"/>
      <c r="D18" s="32"/>
      <c r="E18" s="26" t="str">
        <f>IF('Rekapitulace stavby'!E17="","",'Rekapitulace stavby'!E17)</f>
        <v xml:space="preserve"> </v>
      </c>
      <c r="F18" s="32"/>
      <c r="G18" s="32"/>
      <c r="H18" s="32"/>
      <c r="I18" s="32"/>
      <c r="J18" s="32"/>
      <c r="K18" s="32"/>
      <c r="L18" s="32"/>
      <c r="M18" s="28" t="s">
        <v>26</v>
      </c>
      <c r="N18" s="32"/>
      <c r="O18" s="188" t="str">
        <f>IF('Rekapitulace stavby'!AN17="","",'Rekapitulace stavby'!AN17)</f>
        <v/>
      </c>
      <c r="P18" s="188"/>
      <c r="Q18" s="32"/>
      <c r="R18" s="33"/>
    </row>
    <row r="19" spans="2:18" s="1" customFormat="1" ht="6.95" customHeight="1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>
      <c r="B20" s="31"/>
      <c r="C20" s="32"/>
      <c r="D20" s="28" t="s">
        <v>30</v>
      </c>
      <c r="E20" s="32"/>
      <c r="F20" s="32"/>
      <c r="G20" s="32"/>
      <c r="H20" s="32"/>
      <c r="I20" s="32"/>
      <c r="J20" s="32"/>
      <c r="K20" s="32"/>
      <c r="L20" s="32"/>
      <c r="M20" s="28" t="s">
        <v>25</v>
      </c>
      <c r="N20" s="32"/>
      <c r="O20" s="188" t="str">
        <f>IF('Rekapitulace stavby'!AN19="","",'Rekapitulace stavby'!AN19)</f>
        <v/>
      </c>
      <c r="P20" s="188"/>
      <c r="Q20" s="32"/>
      <c r="R20" s="33"/>
    </row>
    <row r="21" spans="2:18" s="1" customFormat="1" ht="18" customHeight="1">
      <c r="B21" s="31"/>
      <c r="C21" s="32"/>
      <c r="D21" s="32"/>
      <c r="E21" s="26" t="str">
        <f>IF('Rekapitulace stavby'!E20="","",'Rekapitulace stavby'!E20)</f>
        <v xml:space="preserve"> </v>
      </c>
      <c r="F21" s="32"/>
      <c r="G21" s="32"/>
      <c r="H21" s="32"/>
      <c r="I21" s="32"/>
      <c r="J21" s="32"/>
      <c r="K21" s="32"/>
      <c r="L21" s="32"/>
      <c r="M21" s="28" t="s">
        <v>26</v>
      </c>
      <c r="N21" s="32"/>
      <c r="O21" s="188" t="str">
        <f>IF('Rekapitulace stavby'!AN20="","",'Rekapitulace stavby'!AN20)</f>
        <v/>
      </c>
      <c r="P21" s="188"/>
      <c r="Q21" s="32"/>
      <c r="R21" s="33"/>
    </row>
    <row r="22" spans="2:18" s="1" customFormat="1" ht="6.95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>
      <c r="B23" s="31"/>
      <c r="C23" s="32"/>
      <c r="D23" s="28" t="s">
        <v>31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6.5" customHeight="1">
      <c r="B24" s="31"/>
      <c r="C24" s="32"/>
      <c r="D24" s="32"/>
      <c r="E24" s="190" t="s">
        <v>5</v>
      </c>
      <c r="F24" s="190"/>
      <c r="G24" s="190"/>
      <c r="H24" s="190"/>
      <c r="I24" s="190"/>
      <c r="J24" s="190"/>
      <c r="K24" s="190"/>
      <c r="L24" s="190"/>
      <c r="M24" s="32"/>
      <c r="N24" s="32"/>
      <c r="O24" s="32"/>
      <c r="P24" s="32"/>
      <c r="Q24" s="32"/>
      <c r="R24" s="33"/>
    </row>
    <row r="25" spans="2:18" s="1" customFormat="1" ht="6.95" customHeight="1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>
      <c r="B27" s="31"/>
      <c r="C27" s="32"/>
      <c r="D27" s="102" t="s">
        <v>97</v>
      </c>
      <c r="E27" s="32"/>
      <c r="F27" s="32"/>
      <c r="G27" s="32"/>
      <c r="H27" s="32"/>
      <c r="I27" s="32"/>
      <c r="J27" s="32"/>
      <c r="K27" s="32"/>
      <c r="L27" s="32"/>
      <c r="M27" s="182"/>
      <c r="N27" s="182"/>
      <c r="O27" s="182"/>
      <c r="P27" s="182"/>
      <c r="Q27" s="32"/>
      <c r="R27" s="33"/>
    </row>
    <row r="28" spans="2:18" s="1" customFormat="1" ht="14.45" customHeight="1">
      <c r="B28" s="31"/>
      <c r="C28" s="32"/>
      <c r="D28" s="30" t="s">
        <v>98</v>
      </c>
      <c r="E28" s="32"/>
      <c r="F28" s="32"/>
      <c r="G28" s="32"/>
      <c r="H28" s="32"/>
      <c r="I28" s="32"/>
      <c r="J28" s="32"/>
      <c r="K28" s="32"/>
      <c r="L28" s="32"/>
      <c r="M28" s="182"/>
      <c r="N28" s="182"/>
      <c r="O28" s="182"/>
      <c r="P28" s="182"/>
      <c r="Q28" s="32"/>
      <c r="R28" s="33"/>
    </row>
    <row r="29" spans="2:18" s="1" customFormat="1" ht="6.95" customHeight="1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>
      <c r="B30" s="31"/>
      <c r="C30" s="32"/>
      <c r="D30" s="103" t="s">
        <v>34</v>
      </c>
      <c r="E30" s="32"/>
      <c r="F30" s="32"/>
      <c r="G30" s="32"/>
      <c r="H30" s="32"/>
      <c r="I30" s="32"/>
      <c r="J30" s="32"/>
      <c r="K30" s="32"/>
      <c r="L30" s="32"/>
      <c r="M30" s="221"/>
      <c r="N30" s="204"/>
      <c r="O30" s="204"/>
      <c r="P30" s="204"/>
      <c r="Q30" s="32"/>
      <c r="R30" s="33"/>
    </row>
    <row r="31" spans="2:18" s="1" customFormat="1" ht="6.95" customHeight="1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>
      <c r="B32" s="31"/>
      <c r="C32" s="32"/>
      <c r="D32" s="38" t="s">
        <v>35</v>
      </c>
      <c r="E32" s="38" t="s">
        <v>36</v>
      </c>
      <c r="F32" s="39">
        <v>0.21</v>
      </c>
      <c r="G32" s="104" t="s">
        <v>37</v>
      </c>
      <c r="H32" s="218">
        <f>ROUND((SUM(BE96:BE97)+SUM(BE115:BE145)), 2)</f>
        <v>0</v>
      </c>
      <c r="I32" s="204"/>
      <c r="J32" s="204"/>
      <c r="K32" s="32"/>
      <c r="L32" s="32"/>
      <c r="M32" s="218"/>
      <c r="N32" s="204"/>
      <c r="O32" s="204"/>
      <c r="P32" s="204"/>
      <c r="Q32" s="32"/>
      <c r="R32" s="33"/>
    </row>
    <row r="33" spans="2:18" s="1" customFormat="1" ht="14.45" customHeight="1">
      <c r="B33" s="31"/>
      <c r="C33" s="32"/>
      <c r="D33" s="32"/>
      <c r="E33" s="38" t="s">
        <v>38</v>
      </c>
      <c r="F33" s="39">
        <v>0.15</v>
      </c>
      <c r="G33" s="104" t="s">
        <v>37</v>
      </c>
      <c r="H33" s="218">
        <f>ROUND((SUM(BF96:BF97)+SUM(BF115:BF145)), 2)</f>
        <v>0</v>
      </c>
      <c r="I33" s="204"/>
      <c r="J33" s="204"/>
      <c r="K33" s="32"/>
      <c r="L33" s="32"/>
      <c r="M33" s="218"/>
      <c r="N33" s="204"/>
      <c r="O33" s="204"/>
      <c r="P33" s="204"/>
      <c r="Q33" s="32"/>
      <c r="R33" s="33"/>
    </row>
    <row r="34" spans="2:18" s="1" customFormat="1" ht="14.45" hidden="1" customHeight="1">
      <c r="B34" s="31"/>
      <c r="C34" s="32"/>
      <c r="D34" s="32"/>
      <c r="E34" s="38" t="s">
        <v>39</v>
      </c>
      <c r="F34" s="39">
        <v>0.21</v>
      </c>
      <c r="G34" s="104" t="s">
        <v>37</v>
      </c>
      <c r="H34" s="218">
        <f>ROUND((SUM(BG96:BG97)+SUM(BG115:BG145)), 2)</f>
        <v>0</v>
      </c>
      <c r="I34" s="204"/>
      <c r="J34" s="204"/>
      <c r="K34" s="32"/>
      <c r="L34" s="32"/>
      <c r="M34" s="218">
        <v>0</v>
      </c>
      <c r="N34" s="204"/>
      <c r="O34" s="204"/>
      <c r="P34" s="204"/>
      <c r="Q34" s="32"/>
      <c r="R34" s="33"/>
    </row>
    <row r="35" spans="2:18" s="1" customFormat="1" ht="14.45" hidden="1" customHeight="1">
      <c r="B35" s="31"/>
      <c r="C35" s="32"/>
      <c r="D35" s="32"/>
      <c r="E35" s="38" t="s">
        <v>40</v>
      </c>
      <c r="F35" s="39">
        <v>0.15</v>
      </c>
      <c r="G35" s="104" t="s">
        <v>37</v>
      </c>
      <c r="H35" s="218">
        <f>ROUND((SUM(BH96:BH97)+SUM(BH115:BH145)), 2)</f>
        <v>0</v>
      </c>
      <c r="I35" s="204"/>
      <c r="J35" s="204"/>
      <c r="K35" s="32"/>
      <c r="L35" s="32"/>
      <c r="M35" s="218">
        <v>0</v>
      </c>
      <c r="N35" s="204"/>
      <c r="O35" s="204"/>
      <c r="P35" s="204"/>
      <c r="Q35" s="32"/>
      <c r="R35" s="33"/>
    </row>
    <row r="36" spans="2:18" s="1" customFormat="1" ht="14.45" hidden="1" customHeight="1">
      <c r="B36" s="31"/>
      <c r="C36" s="32"/>
      <c r="D36" s="32"/>
      <c r="E36" s="38" t="s">
        <v>41</v>
      </c>
      <c r="F36" s="39">
        <v>0</v>
      </c>
      <c r="G36" s="104" t="s">
        <v>37</v>
      </c>
      <c r="H36" s="218">
        <f>ROUND((SUM(BI96:BI97)+SUM(BI115:BI145)), 2)</f>
        <v>0</v>
      </c>
      <c r="I36" s="204"/>
      <c r="J36" s="204"/>
      <c r="K36" s="32"/>
      <c r="L36" s="32"/>
      <c r="M36" s="218">
        <v>0</v>
      </c>
      <c r="N36" s="204"/>
      <c r="O36" s="204"/>
      <c r="P36" s="204"/>
      <c r="Q36" s="32"/>
      <c r="R36" s="33"/>
    </row>
    <row r="37" spans="2:18" s="1" customFormat="1" ht="6.95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>
      <c r="B38" s="31"/>
      <c r="C38" s="100"/>
      <c r="D38" s="105" t="s">
        <v>42</v>
      </c>
      <c r="E38" s="71"/>
      <c r="F38" s="71"/>
      <c r="G38" s="106" t="s">
        <v>43</v>
      </c>
      <c r="H38" s="107" t="s">
        <v>44</v>
      </c>
      <c r="I38" s="71"/>
      <c r="J38" s="71"/>
      <c r="K38" s="71"/>
      <c r="L38" s="219"/>
      <c r="M38" s="219"/>
      <c r="N38" s="219"/>
      <c r="O38" s="219"/>
      <c r="P38" s="220"/>
      <c r="Q38" s="100"/>
      <c r="R38" s="33"/>
    </row>
    <row r="39" spans="2:18" s="1" customFormat="1" ht="14.4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>
      <c r="B41" s="2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3"/>
    </row>
    <row r="42" spans="2:18">
      <c r="B42" s="2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3"/>
    </row>
    <row r="43" spans="2:18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3"/>
    </row>
    <row r="44" spans="2:18">
      <c r="B44" s="2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3"/>
    </row>
    <row r="45" spans="2:18">
      <c r="B45" s="2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3"/>
    </row>
    <row r="46" spans="2:18">
      <c r="B46" s="2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3"/>
    </row>
    <row r="47" spans="2:18">
      <c r="B47" s="2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3"/>
    </row>
    <row r="48" spans="2:18">
      <c r="B48" s="2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3"/>
    </row>
    <row r="49" spans="2:18">
      <c r="B49" s="22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3"/>
    </row>
    <row r="50" spans="2:18" s="1" customFormat="1" ht="15">
      <c r="B50" s="31"/>
      <c r="C50" s="32"/>
      <c r="D50" s="46" t="s">
        <v>45</v>
      </c>
      <c r="E50" s="47"/>
      <c r="F50" s="47"/>
      <c r="G50" s="47"/>
      <c r="H50" s="48"/>
      <c r="I50" s="32"/>
      <c r="J50" s="46" t="s">
        <v>46</v>
      </c>
      <c r="K50" s="47"/>
      <c r="L50" s="47"/>
      <c r="M50" s="47"/>
      <c r="N50" s="47"/>
      <c r="O50" s="47"/>
      <c r="P50" s="48"/>
      <c r="Q50" s="32"/>
      <c r="R50" s="33"/>
    </row>
    <row r="51" spans="2:18">
      <c r="B51" s="22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3"/>
    </row>
    <row r="52" spans="2:18">
      <c r="B52" s="22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3"/>
    </row>
    <row r="53" spans="2:18">
      <c r="B53" s="22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3"/>
    </row>
    <row r="54" spans="2:18">
      <c r="B54" s="22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3"/>
    </row>
    <row r="55" spans="2:18">
      <c r="B55" s="22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3"/>
    </row>
    <row r="56" spans="2:18">
      <c r="B56" s="22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3"/>
    </row>
    <row r="57" spans="2:18">
      <c r="B57" s="22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3"/>
    </row>
    <row r="58" spans="2:18">
      <c r="B58" s="22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3"/>
    </row>
    <row r="59" spans="2:18" s="1" customFormat="1" ht="15">
      <c r="B59" s="31"/>
      <c r="C59" s="32"/>
      <c r="D59" s="51" t="s">
        <v>47</v>
      </c>
      <c r="E59" s="52"/>
      <c r="F59" s="52"/>
      <c r="G59" s="53" t="s">
        <v>48</v>
      </c>
      <c r="H59" s="54"/>
      <c r="I59" s="32"/>
      <c r="J59" s="51" t="s">
        <v>47</v>
      </c>
      <c r="K59" s="52"/>
      <c r="L59" s="52"/>
      <c r="M59" s="52"/>
      <c r="N59" s="53" t="s">
        <v>48</v>
      </c>
      <c r="O59" s="52"/>
      <c r="P59" s="54"/>
      <c r="Q59" s="32"/>
      <c r="R59" s="33"/>
    </row>
    <row r="60" spans="2:18">
      <c r="B60" s="22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3"/>
    </row>
    <row r="61" spans="2:18" s="1" customFormat="1" ht="15">
      <c r="B61" s="31"/>
      <c r="C61" s="32"/>
      <c r="D61" s="46" t="s">
        <v>49</v>
      </c>
      <c r="E61" s="47"/>
      <c r="F61" s="47"/>
      <c r="G61" s="47"/>
      <c r="H61" s="48"/>
      <c r="I61" s="32"/>
      <c r="J61" s="46" t="s">
        <v>50</v>
      </c>
      <c r="K61" s="47"/>
      <c r="L61" s="47"/>
      <c r="M61" s="47"/>
      <c r="N61" s="47"/>
      <c r="O61" s="47"/>
      <c r="P61" s="48"/>
      <c r="Q61" s="32"/>
      <c r="R61" s="33"/>
    </row>
    <row r="62" spans="2:18">
      <c r="B62" s="22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3"/>
    </row>
    <row r="63" spans="2:18">
      <c r="B63" s="22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3"/>
    </row>
    <row r="64" spans="2:18">
      <c r="B64" s="22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3"/>
    </row>
    <row r="65" spans="2:18">
      <c r="B65" s="22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3"/>
    </row>
    <row r="66" spans="2:18">
      <c r="B66" s="22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3"/>
    </row>
    <row r="67" spans="2:18">
      <c r="B67" s="22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3"/>
    </row>
    <row r="68" spans="2:18">
      <c r="B68" s="22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3"/>
    </row>
    <row r="69" spans="2:18">
      <c r="B69" s="22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3"/>
    </row>
    <row r="70" spans="2:18" s="1" customFormat="1" ht="15">
      <c r="B70" s="31"/>
      <c r="C70" s="32"/>
      <c r="D70" s="51" t="s">
        <v>47</v>
      </c>
      <c r="E70" s="52"/>
      <c r="F70" s="52"/>
      <c r="G70" s="53" t="s">
        <v>48</v>
      </c>
      <c r="H70" s="54"/>
      <c r="I70" s="32"/>
      <c r="J70" s="51" t="s">
        <v>47</v>
      </c>
      <c r="K70" s="52"/>
      <c r="L70" s="52"/>
      <c r="M70" s="52"/>
      <c r="N70" s="53" t="s">
        <v>48</v>
      </c>
      <c r="O70" s="52"/>
      <c r="P70" s="54"/>
      <c r="Q70" s="32"/>
      <c r="R70" s="33"/>
    </row>
    <row r="71" spans="2:18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>
      <c r="B76" s="31"/>
      <c r="C76" s="175" t="s">
        <v>99</v>
      </c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33"/>
    </row>
    <row r="77" spans="2:18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>
      <c r="B78" s="31"/>
      <c r="C78" s="28" t="s">
        <v>17</v>
      </c>
      <c r="D78" s="32"/>
      <c r="E78" s="32"/>
      <c r="F78" s="205" t="str">
        <f>F6</f>
        <v>výměna vchodových dveří do vstupní budovy SPŠ Stavební Pardubice</v>
      </c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32"/>
      <c r="R78" s="33"/>
    </row>
    <row r="79" spans="2:18" s="1" customFormat="1" ht="36.950000000000003" customHeight="1">
      <c r="B79" s="31"/>
      <c r="C79" s="65" t="s">
        <v>95</v>
      </c>
      <c r="D79" s="32"/>
      <c r="E79" s="32"/>
      <c r="F79" s="177" t="str">
        <f>F7</f>
        <v>02 - úprava elektroinstalace</v>
      </c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32"/>
      <c r="R79" s="33"/>
    </row>
    <row r="80" spans="2:18" s="1" customFormat="1" ht="6.95" customHeight="1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>
      <c r="B81" s="31"/>
      <c r="C81" s="28" t="s">
        <v>21</v>
      </c>
      <c r="D81" s="32"/>
      <c r="E81" s="32"/>
      <c r="F81" s="26" t="str">
        <f>F9</f>
        <v xml:space="preserve"> </v>
      </c>
      <c r="G81" s="32"/>
      <c r="H81" s="32"/>
      <c r="I81" s="32"/>
      <c r="J81" s="32"/>
      <c r="K81" s="28" t="s">
        <v>23</v>
      </c>
      <c r="L81" s="32"/>
      <c r="M81" s="207" t="str">
        <f>IF(O9="","",O9)</f>
        <v/>
      </c>
      <c r="N81" s="207"/>
      <c r="O81" s="207"/>
      <c r="P81" s="207"/>
      <c r="Q81" s="32"/>
      <c r="R81" s="33"/>
    </row>
    <row r="82" spans="2:47" s="1" customFormat="1" ht="6.95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>
      <c r="B83" s="31"/>
      <c r="C83" s="28" t="s">
        <v>24</v>
      </c>
      <c r="D83" s="32"/>
      <c r="E83" s="32"/>
      <c r="F83" s="26" t="str">
        <f>E12</f>
        <v xml:space="preserve"> </v>
      </c>
      <c r="G83" s="32"/>
      <c r="H83" s="32"/>
      <c r="I83" s="32"/>
      <c r="J83" s="32"/>
      <c r="K83" s="28" t="s">
        <v>28</v>
      </c>
      <c r="L83" s="32"/>
      <c r="M83" s="188" t="str">
        <f>E18</f>
        <v xml:space="preserve"> </v>
      </c>
      <c r="N83" s="188"/>
      <c r="O83" s="188"/>
      <c r="P83" s="188"/>
      <c r="Q83" s="188"/>
      <c r="R83" s="33"/>
    </row>
    <row r="84" spans="2:47" s="1" customFormat="1" ht="14.45" customHeight="1">
      <c r="B84" s="31"/>
      <c r="C84" s="28" t="s">
        <v>27</v>
      </c>
      <c r="D84" s="32"/>
      <c r="E84" s="32"/>
      <c r="F84" s="26" t="str">
        <f>IF(E15="","",E15)</f>
        <v xml:space="preserve"> </v>
      </c>
      <c r="G84" s="32"/>
      <c r="H84" s="32"/>
      <c r="I84" s="32"/>
      <c r="J84" s="32"/>
      <c r="K84" s="28" t="s">
        <v>30</v>
      </c>
      <c r="L84" s="32"/>
      <c r="M84" s="188" t="str">
        <f>E21</f>
        <v xml:space="preserve"> </v>
      </c>
      <c r="N84" s="188"/>
      <c r="O84" s="188"/>
      <c r="P84" s="188"/>
      <c r="Q84" s="188"/>
      <c r="R84" s="33"/>
    </row>
    <row r="85" spans="2:47" s="1" customFormat="1" ht="10.35" customHeight="1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>
      <c r="B86" s="31"/>
      <c r="C86" s="216" t="s">
        <v>100</v>
      </c>
      <c r="D86" s="217"/>
      <c r="E86" s="217"/>
      <c r="F86" s="217"/>
      <c r="G86" s="217"/>
      <c r="H86" s="100"/>
      <c r="I86" s="100"/>
      <c r="J86" s="100"/>
      <c r="K86" s="100"/>
      <c r="L86" s="100"/>
      <c r="M86" s="100"/>
      <c r="N86" s="216" t="s">
        <v>101</v>
      </c>
      <c r="O86" s="217"/>
      <c r="P86" s="217"/>
      <c r="Q86" s="217"/>
      <c r="R86" s="33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>
      <c r="B88" s="31"/>
      <c r="C88" s="108" t="s">
        <v>102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157"/>
      <c r="O88" s="214"/>
      <c r="P88" s="214"/>
      <c r="Q88" s="214"/>
      <c r="R88" s="33"/>
      <c r="AU88" s="18" t="s">
        <v>103</v>
      </c>
    </row>
    <row r="89" spans="2:47" s="6" customFormat="1" ht="24.95" customHeight="1">
      <c r="B89" s="109"/>
      <c r="C89" s="110"/>
      <c r="D89" s="111" t="s">
        <v>104</v>
      </c>
      <c r="E89" s="110"/>
      <c r="F89" s="110"/>
      <c r="G89" s="110"/>
      <c r="H89" s="110"/>
      <c r="I89" s="110"/>
      <c r="J89" s="110"/>
      <c r="K89" s="110"/>
      <c r="L89" s="110"/>
      <c r="M89" s="110"/>
      <c r="N89" s="210"/>
      <c r="O89" s="211"/>
      <c r="P89" s="211"/>
      <c r="Q89" s="211"/>
      <c r="R89" s="112"/>
    </row>
    <row r="90" spans="2:47" s="7" customFormat="1" ht="19.899999999999999" customHeight="1">
      <c r="B90" s="113"/>
      <c r="C90" s="114"/>
      <c r="D90" s="115" t="s">
        <v>105</v>
      </c>
      <c r="E90" s="114"/>
      <c r="F90" s="114"/>
      <c r="G90" s="114"/>
      <c r="H90" s="114"/>
      <c r="I90" s="114"/>
      <c r="J90" s="114"/>
      <c r="K90" s="114"/>
      <c r="L90" s="114"/>
      <c r="M90" s="114"/>
      <c r="N90" s="212"/>
      <c r="O90" s="213"/>
      <c r="P90" s="213"/>
      <c r="Q90" s="213"/>
      <c r="R90" s="116"/>
    </row>
    <row r="91" spans="2:47" s="7" customFormat="1" ht="19.899999999999999" customHeight="1">
      <c r="B91" s="113"/>
      <c r="C91" s="114"/>
      <c r="D91" s="115" t="s">
        <v>106</v>
      </c>
      <c r="E91" s="114"/>
      <c r="F91" s="114"/>
      <c r="G91" s="114"/>
      <c r="H91" s="114"/>
      <c r="I91" s="114"/>
      <c r="J91" s="114"/>
      <c r="K91" s="114"/>
      <c r="L91" s="114"/>
      <c r="M91" s="114"/>
      <c r="N91" s="212"/>
      <c r="O91" s="213"/>
      <c r="P91" s="213"/>
      <c r="Q91" s="213"/>
      <c r="R91" s="116"/>
    </row>
    <row r="92" spans="2:47" s="6" customFormat="1" ht="24.95" customHeight="1">
      <c r="B92" s="109"/>
      <c r="C92" s="110"/>
      <c r="D92" s="111" t="s">
        <v>108</v>
      </c>
      <c r="E92" s="110"/>
      <c r="F92" s="110"/>
      <c r="G92" s="110"/>
      <c r="H92" s="110"/>
      <c r="I92" s="110"/>
      <c r="J92" s="110"/>
      <c r="K92" s="110"/>
      <c r="L92" s="110"/>
      <c r="M92" s="110"/>
      <c r="N92" s="210"/>
      <c r="O92" s="211"/>
      <c r="P92" s="211"/>
      <c r="Q92" s="211"/>
      <c r="R92" s="112"/>
    </row>
    <row r="93" spans="2:47" s="7" customFormat="1" ht="19.899999999999999" customHeight="1">
      <c r="B93" s="113"/>
      <c r="C93" s="114"/>
      <c r="D93" s="115" t="s">
        <v>230</v>
      </c>
      <c r="E93" s="114"/>
      <c r="F93" s="114"/>
      <c r="G93" s="114"/>
      <c r="H93" s="114"/>
      <c r="I93" s="114"/>
      <c r="J93" s="114"/>
      <c r="K93" s="114"/>
      <c r="L93" s="114"/>
      <c r="M93" s="114"/>
      <c r="N93" s="212"/>
      <c r="O93" s="213"/>
      <c r="P93" s="213"/>
      <c r="Q93" s="213"/>
      <c r="R93" s="116"/>
    </row>
    <row r="94" spans="2:47" s="7" customFormat="1" ht="19.899999999999999" customHeight="1">
      <c r="B94" s="113"/>
      <c r="C94" s="114"/>
      <c r="D94" s="115" t="s">
        <v>231</v>
      </c>
      <c r="E94" s="114"/>
      <c r="F94" s="114"/>
      <c r="G94" s="114"/>
      <c r="H94" s="114"/>
      <c r="I94" s="114"/>
      <c r="J94" s="114"/>
      <c r="K94" s="114"/>
      <c r="L94" s="114"/>
      <c r="M94" s="114"/>
      <c r="N94" s="212"/>
      <c r="O94" s="213"/>
      <c r="P94" s="213"/>
      <c r="Q94" s="213"/>
      <c r="R94" s="116"/>
    </row>
    <row r="95" spans="2:47" s="1" customFormat="1" ht="21.75" customHeight="1"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3"/>
    </row>
    <row r="96" spans="2:47" s="1" customFormat="1" ht="29.25" customHeight="1">
      <c r="B96" s="31"/>
      <c r="C96" s="108" t="s">
        <v>111</v>
      </c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214"/>
      <c r="O96" s="215"/>
      <c r="P96" s="215"/>
      <c r="Q96" s="215"/>
      <c r="R96" s="33"/>
      <c r="T96" s="117"/>
      <c r="U96" s="118" t="s">
        <v>35</v>
      </c>
    </row>
    <row r="97" spans="2:18" s="1" customFormat="1" ht="18" customHeight="1"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3"/>
    </row>
    <row r="98" spans="2:18" s="1" customFormat="1" ht="29.25" customHeight="1">
      <c r="B98" s="31"/>
      <c r="C98" s="99" t="s">
        <v>87</v>
      </c>
      <c r="D98" s="100"/>
      <c r="E98" s="100"/>
      <c r="F98" s="100"/>
      <c r="G98" s="100"/>
      <c r="H98" s="100"/>
      <c r="I98" s="100"/>
      <c r="J98" s="100"/>
      <c r="K98" s="100"/>
      <c r="L98" s="158"/>
      <c r="M98" s="158"/>
      <c r="N98" s="158"/>
      <c r="O98" s="158"/>
      <c r="P98" s="158"/>
      <c r="Q98" s="158"/>
      <c r="R98" s="33"/>
    </row>
    <row r="99" spans="2:18" s="1" customFormat="1" ht="6.95" customHeight="1">
      <c r="B99" s="55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7"/>
    </row>
    <row r="103" spans="2:18" s="1" customFormat="1" ht="6.95" customHeight="1">
      <c r="B103" s="58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60"/>
    </row>
    <row r="104" spans="2:18" s="1" customFormat="1" ht="36.950000000000003" customHeight="1">
      <c r="B104" s="31"/>
      <c r="C104" s="175" t="s">
        <v>112</v>
      </c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33"/>
    </row>
    <row r="105" spans="2:18" s="1" customFormat="1" ht="6.95" customHeight="1">
      <c r="B105" s="31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3"/>
    </row>
    <row r="106" spans="2:18" s="1" customFormat="1" ht="30" customHeight="1">
      <c r="B106" s="31"/>
      <c r="C106" s="28" t="s">
        <v>17</v>
      </c>
      <c r="D106" s="32"/>
      <c r="E106" s="32"/>
      <c r="F106" s="205" t="str">
        <f>F6</f>
        <v>výměna vchodových dveří do vstupní budovy SPŠ Stavební Pardubice</v>
      </c>
      <c r="G106" s="206"/>
      <c r="H106" s="206"/>
      <c r="I106" s="206"/>
      <c r="J106" s="206"/>
      <c r="K106" s="206"/>
      <c r="L106" s="206"/>
      <c r="M106" s="206"/>
      <c r="N106" s="206"/>
      <c r="O106" s="206"/>
      <c r="P106" s="206"/>
      <c r="Q106" s="32"/>
      <c r="R106" s="33"/>
    </row>
    <row r="107" spans="2:18" s="1" customFormat="1" ht="36.950000000000003" customHeight="1">
      <c r="B107" s="31"/>
      <c r="C107" s="65" t="s">
        <v>95</v>
      </c>
      <c r="D107" s="32"/>
      <c r="E107" s="32"/>
      <c r="F107" s="177" t="str">
        <f>F7</f>
        <v>02 - úprava elektroinstalace</v>
      </c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32"/>
      <c r="R107" s="33"/>
    </row>
    <row r="108" spans="2:18" s="1" customFormat="1" ht="6.95" customHeight="1">
      <c r="B108" s="31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3"/>
    </row>
    <row r="109" spans="2:18" s="1" customFormat="1" ht="18" customHeight="1">
      <c r="B109" s="31"/>
      <c r="C109" s="28" t="s">
        <v>21</v>
      </c>
      <c r="D109" s="32"/>
      <c r="E109" s="32"/>
      <c r="F109" s="26" t="str">
        <f>F9</f>
        <v xml:space="preserve"> </v>
      </c>
      <c r="G109" s="32"/>
      <c r="H109" s="32"/>
      <c r="I109" s="32"/>
      <c r="J109" s="32"/>
      <c r="K109" s="28" t="s">
        <v>23</v>
      </c>
      <c r="L109" s="32"/>
      <c r="M109" s="207" t="str">
        <f>IF(O9="","",O9)</f>
        <v/>
      </c>
      <c r="N109" s="207"/>
      <c r="O109" s="207"/>
      <c r="P109" s="207"/>
      <c r="Q109" s="32"/>
      <c r="R109" s="33"/>
    </row>
    <row r="110" spans="2:18" s="1" customFormat="1" ht="6.95" customHeight="1">
      <c r="B110" s="31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3"/>
    </row>
    <row r="111" spans="2:18" s="1" customFormat="1" ht="15">
      <c r="B111" s="31"/>
      <c r="C111" s="28" t="s">
        <v>24</v>
      </c>
      <c r="D111" s="32"/>
      <c r="E111" s="32"/>
      <c r="F111" s="26" t="str">
        <f>E12</f>
        <v xml:space="preserve"> </v>
      </c>
      <c r="G111" s="32"/>
      <c r="H111" s="32"/>
      <c r="I111" s="32"/>
      <c r="J111" s="32"/>
      <c r="K111" s="28" t="s">
        <v>28</v>
      </c>
      <c r="L111" s="32"/>
      <c r="M111" s="188" t="str">
        <f>E18</f>
        <v xml:space="preserve"> </v>
      </c>
      <c r="N111" s="188"/>
      <c r="O111" s="188"/>
      <c r="P111" s="188"/>
      <c r="Q111" s="188"/>
      <c r="R111" s="33"/>
    </row>
    <row r="112" spans="2:18" s="1" customFormat="1" ht="14.45" customHeight="1">
      <c r="B112" s="31"/>
      <c r="C112" s="28" t="s">
        <v>27</v>
      </c>
      <c r="D112" s="32"/>
      <c r="E112" s="32"/>
      <c r="F112" s="26" t="str">
        <f>IF(E15="","",E15)</f>
        <v xml:space="preserve"> </v>
      </c>
      <c r="G112" s="32"/>
      <c r="H112" s="32"/>
      <c r="I112" s="32"/>
      <c r="J112" s="32"/>
      <c r="K112" s="28" t="s">
        <v>30</v>
      </c>
      <c r="L112" s="32"/>
      <c r="M112" s="188" t="str">
        <f>E21</f>
        <v xml:space="preserve"> </v>
      </c>
      <c r="N112" s="188"/>
      <c r="O112" s="188"/>
      <c r="P112" s="188"/>
      <c r="Q112" s="188"/>
      <c r="R112" s="33"/>
    </row>
    <row r="113" spans="2:65" s="1" customFormat="1" ht="10.35" customHeight="1">
      <c r="B113" s="31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3"/>
    </row>
    <row r="114" spans="2:65" s="8" customFormat="1" ht="29.25" customHeight="1">
      <c r="B114" s="119"/>
      <c r="C114" s="120" t="s">
        <v>113</v>
      </c>
      <c r="D114" s="121" t="s">
        <v>114</v>
      </c>
      <c r="E114" s="121" t="s">
        <v>53</v>
      </c>
      <c r="F114" s="208" t="s">
        <v>115</v>
      </c>
      <c r="G114" s="208"/>
      <c r="H114" s="208"/>
      <c r="I114" s="208"/>
      <c r="J114" s="121" t="s">
        <v>116</v>
      </c>
      <c r="K114" s="121" t="s">
        <v>117</v>
      </c>
      <c r="L114" s="208" t="s">
        <v>118</v>
      </c>
      <c r="M114" s="208"/>
      <c r="N114" s="208" t="s">
        <v>101</v>
      </c>
      <c r="O114" s="208"/>
      <c r="P114" s="208"/>
      <c r="Q114" s="209"/>
      <c r="R114" s="122"/>
      <c r="T114" s="72" t="s">
        <v>119</v>
      </c>
      <c r="U114" s="73" t="s">
        <v>35</v>
      </c>
      <c r="V114" s="73" t="s">
        <v>120</v>
      </c>
      <c r="W114" s="73" t="s">
        <v>121</v>
      </c>
      <c r="X114" s="73" t="s">
        <v>122</v>
      </c>
      <c r="Y114" s="73" t="s">
        <v>123</v>
      </c>
      <c r="Z114" s="73" t="s">
        <v>124</v>
      </c>
      <c r="AA114" s="74" t="s">
        <v>125</v>
      </c>
    </row>
    <row r="115" spans="2:65" s="1" customFormat="1" ht="29.25" customHeight="1">
      <c r="B115" s="31"/>
      <c r="C115" s="76" t="s">
        <v>97</v>
      </c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191"/>
      <c r="O115" s="192"/>
      <c r="P115" s="192"/>
      <c r="Q115" s="192"/>
      <c r="R115" s="33"/>
      <c r="T115" s="75"/>
      <c r="U115" s="47"/>
      <c r="V115" s="47"/>
      <c r="W115" s="123">
        <f>W116+SUM(W117:W127)+W132</f>
        <v>14.827279999999998</v>
      </c>
      <c r="X115" s="47"/>
      <c r="Y115" s="123">
        <f>Y116+SUM(Y117:Y127)+Y132</f>
        <v>1.2865999999999999E-2</v>
      </c>
      <c r="Z115" s="47"/>
      <c r="AA115" s="124">
        <f>AA116+SUM(AA117:AA127)+AA132</f>
        <v>2E-3</v>
      </c>
      <c r="AT115" s="18" t="s">
        <v>70</v>
      </c>
      <c r="AU115" s="18" t="s">
        <v>103</v>
      </c>
      <c r="BK115" s="125">
        <f>BK116+SUM(BK117:BK127)+BK132</f>
        <v>0</v>
      </c>
    </row>
    <row r="116" spans="2:65" s="1" customFormat="1" ht="25.5" customHeight="1">
      <c r="B116" s="126"/>
      <c r="C116" s="127" t="s">
        <v>79</v>
      </c>
      <c r="D116" s="127" t="s">
        <v>126</v>
      </c>
      <c r="E116" s="128" t="s">
        <v>232</v>
      </c>
      <c r="F116" s="202" t="s">
        <v>233</v>
      </c>
      <c r="G116" s="202"/>
      <c r="H116" s="202"/>
      <c r="I116" s="202"/>
      <c r="J116" s="129" t="s">
        <v>137</v>
      </c>
      <c r="K116" s="130">
        <v>1</v>
      </c>
      <c r="L116" s="203"/>
      <c r="M116" s="203"/>
      <c r="N116" s="203"/>
      <c r="O116" s="201"/>
      <c r="P116" s="201"/>
      <c r="Q116" s="201"/>
      <c r="R116" s="131"/>
      <c r="T116" s="132" t="s">
        <v>5</v>
      </c>
      <c r="U116" s="40" t="s">
        <v>36</v>
      </c>
      <c r="V116" s="133">
        <v>0</v>
      </c>
      <c r="W116" s="133">
        <f t="shared" ref="W116:W126" si="0">V116*K116</f>
        <v>0</v>
      </c>
      <c r="X116" s="133">
        <v>4.0000000000000002E-4</v>
      </c>
      <c r="Y116" s="133">
        <f t="shared" ref="Y116:Y126" si="1">X116*K116</f>
        <v>4.0000000000000002E-4</v>
      </c>
      <c r="Z116" s="133">
        <v>0</v>
      </c>
      <c r="AA116" s="134">
        <f t="shared" ref="AA116:AA126" si="2">Z116*K116</f>
        <v>0</v>
      </c>
      <c r="AR116" s="18" t="s">
        <v>130</v>
      </c>
      <c r="AT116" s="18" t="s">
        <v>126</v>
      </c>
      <c r="AU116" s="18" t="s">
        <v>71</v>
      </c>
      <c r="AY116" s="18" t="s">
        <v>131</v>
      </c>
      <c r="BE116" s="135">
        <f t="shared" ref="BE116:BE126" si="3">IF(U116="základní",N116,0)</f>
        <v>0</v>
      </c>
      <c r="BF116" s="135">
        <f t="shared" ref="BF116:BF126" si="4">IF(U116="snížená",N116,0)</f>
        <v>0</v>
      </c>
      <c r="BG116" s="135">
        <f t="shared" ref="BG116:BG126" si="5">IF(U116="zákl. přenesená",N116,0)</f>
        <v>0</v>
      </c>
      <c r="BH116" s="135">
        <f t="shared" ref="BH116:BH126" si="6">IF(U116="sníž. přenesená",N116,0)</f>
        <v>0</v>
      </c>
      <c r="BI116" s="135">
        <f t="shared" ref="BI116:BI126" si="7">IF(U116="nulová",N116,0)</f>
        <v>0</v>
      </c>
      <c r="BJ116" s="18" t="s">
        <v>79</v>
      </c>
      <c r="BK116" s="135">
        <f t="shared" ref="BK116:BK126" si="8">ROUND(L116*K116,2)</f>
        <v>0</v>
      </c>
      <c r="BL116" s="18" t="s">
        <v>132</v>
      </c>
      <c r="BM116" s="18" t="s">
        <v>234</v>
      </c>
    </row>
    <row r="117" spans="2:65" s="1" customFormat="1" ht="25.5" customHeight="1">
      <c r="B117" s="126"/>
      <c r="C117" s="127" t="s">
        <v>176</v>
      </c>
      <c r="D117" s="127" t="s">
        <v>126</v>
      </c>
      <c r="E117" s="128" t="s">
        <v>235</v>
      </c>
      <c r="F117" s="202" t="s">
        <v>236</v>
      </c>
      <c r="G117" s="202"/>
      <c r="H117" s="202"/>
      <c r="I117" s="202"/>
      <c r="J117" s="129" t="s">
        <v>182</v>
      </c>
      <c r="K117" s="130">
        <v>25</v>
      </c>
      <c r="L117" s="203"/>
      <c r="M117" s="203"/>
      <c r="N117" s="203"/>
      <c r="O117" s="201"/>
      <c r="P117" s="201"/>
      <c r="Q117" s="201"/>
      <c r="R117" s="131"/>
      <c r="T117" s="132" t="s">
        <v>5</v>
      </c>
      <c r="U117" s="40" t="s">
        <v>36</v>
      </c>
      <c r="V117" s="133">
        <v>0</v>
      </c>
      <c r="W117" s="133">
        <f t="shared" si="0"/>
        <v>0</v>
      </c>
      <c r="X117" s="133">
        <v>1.7000000000000001E-4</v>
      </c>
      <c r="Y117" s="133">
        <f t="shared" si="1"/>
        <v>4.2500000000000003E-3</v>
      </c>
      <c r="Z117" s="133">
        <v>0</v>
      </c>
      <c r="AA117" s="134">
        <f t="shared" si="2"/>
        <v>0</v>
      </c>
      <c r="AR117" s="18" t="s">
        <v>138</v>
      </c>
      <c r="AT117" s="18" t="s">
        <v>126</v>
      </c>
      <c r="AU117" s="18" t="s">
        <v>71</v>
      </c>
      <c r="AY117" s="18" t="s">
        <v>131</v>
      </c>
      <c r="BE117" s="135">
        <f t="shared" si="3"/>
        <v>0</v>
      </c>
      <c r="BF117" s="135">
        <f t="shared" si="4"/>
        <v>0</v>
      </c>
      <c r="BG117" s="135">
        <f t="shared" si="5"/>
        <v>0</v>
      </c>
      <c r="BH117" s="135">
        <f t="shared" si="6"/>
        <v>0</v>
      </c>
      <c r="BI117" s="135">
        <f t="shared" si="7"/>
        <v>0</v>
      </c>
      <c r="BJ117" s="18" t="s">
        <v>79</v>
      </c>
      <c r="BK117" s="135">
        <f t="shared" si="8"/>
        <v>0</v>
      </c>
      <c r="BL117" s="18" t="s">
        <v>139</v>
      </c>
      <c r="BM117" s="18" t="s">
        <v>237</v>
      </c>
    </row>
    <row r="118" spans="2:65" s="1" customFormat="1" ht="25.5" customHeight="1">
      <c r="B118" s="126"/>
      <c r="C118" s="127" t="s">
        <v>225</v>
      </c>
      <c r="D118" s="127" t="s">
        <v>126</v>
      </c>
      <c r="E118" s="128" t="s">
        <v>238</v>
      </c>
      <c r="F118" s="202" t="s">
        <v>239</v>
      </c>
      <c r="G118" s="202"/>
      <c r="H118" s="202"/>
      <c r="I118" s="202"/>
      <c r="J118" s="129" t="s">
        <v>137</v>
      </c>
      <c r="K118" s="130">
        <v>1</v>
      </c>
      <c r="L118" s="203"/>
      <c r="M118" s="203"/>
      <c r="N118" s="203"/>
      <c r="O118" s="201"/>
      <c r="P118" s="201"/>
      <c r="Q118" s="201"/>
      <c r="R118" s="131"/>
      <c r="T118" s="132" t="s">
        <v>5</v>
      </c>
      <c r="U118" s="40" t="s">
        <v>36</v>
      </c>
      <c r="V118" s="133">
        <v>0</v>
      </c>
      <c r="W118" s="133">
        <f t="shared" si="0"/>
        <v>0</v>
      </c>
      <c r="X118" s="133">
        <v>5.0000000000000002E-5</v>
      </c>
      <c r="Y118" s="133">
        <f t="shared" si="1"/>
        <v>5.0000000000000002E-5</v>
      </c>
      <c r="Z118" s="133">
        <v>0</v>
      </c>
      <c r="AA118" s="134">
        <f t="shared" si="2"/>
        <v>0</v>
      </c>
      <c r="AR118" s="18" t="s">
        <v>138</v>
      </c>
      <c r="AT118" s="18" t="s">
        <v>126</v>
      </c>
      <c r="AU118" s="18" t="s">
        <v>71</v>
      </c>
      <c r="AY118" s="18" t="s">
        <v>131</v>
      </c>
      <c r="BE118" s="135">
        <f t="shared" si="3"/>
        <v>0</v>
      </c>
      <c r="BF118" s="135">
        <f t="shared" si="4"/>
        <v>0</v>
      </c>
      <c r="BG118" s="135">
        <f t="shared" si="5"/>
        <v>0</v>
      </c>
      <c r="BH118" s="135">
        <f t="shared" si="6"/>
        <v>0</v>
      </c>
      <c r="BI118" s="135">
        <f t="shared" si="7"/>
        <v>0</v>
      </c>
      <c r="BJ118" s="18" t="s">
        <v>79</v>
      </c>
      <c r="BK118" s="135">
        <f t="shared" si="8"/>
        <v>0</v>
      </c>
      <c r="BL118" s="18" t="s">
        <v>139</v>
      </c>
      <c r="BM118" s="18" t="s">
        <v>240</v>
      </c>
    </row>
    <row r="119" spans="2:65" s="1" customFormat="1" ht="16.5" customHeight="1">
      <c r="B119" s="126"/>
      <c r="C119" s="127" t="s">
        <v>130</v>
      </c>
      <c r="D119" s="127" t="s">
        <v>126</v>
      </c>
      <c r="E119" s="128" t="s">
        <v>241</v>
      </c>
      <c r="F119" s="202" t="s">
        <v>242</v>
      </c>
      <c r="G119" s="202"/>
      <c r="H119" s="202"/>
      <c r="I119" s="202"/>
      <c r="J119" s="129" t="s">
        <v>137</v>
      </c>
      <c r="K119" s="130">
        <v>25</v>
      </c>
      <c r="L119" s="203"/>
      <c r="M119" s="203"/>
      <c r="N119" s="203"/>
      <c r="O119" s="201"/>
      <c r="P119" s="201"/>
      <c r="Q119" s="201"/>
      <c r="R119" s="131"/>
      <c r="T119" s="132" t="s">
        <v>5</v>
      </c>
      <c r="U119" s="40" t="s">
        <v>36</v>
      </c>
      <c r="V119" s="133">
        <v>0</v>
      </c>
      <c r="W119" s="133">
        <f t="shared" si="0"/>
        <v>0</v>
      </c>
      <c r="X119" s="133">
        <v>8.0000000000000007E-5</v>
      </c>
      <c r="Y119" s="133">
        <f t="shared" si="1"/>
        <v>2E-3</v>
      </c>
      <c r="Z119" s="133">
        <v>0</v>
      </c>
      <c r="AA119" s="134">
        <f t="shared" si="2"/>
        <v>0</v>
      </c>
      <c r="AR119" s="18" t="s">
        <v>138</v>
      </c>
      <c r="AT119" s="18" t="s">
        <v>126</v>
      </c>
      <c r="AU119" s="18" t="s">
        <v>71</v>
      </c>
      <c r="AY119" s="18" t="s">
        <v>131</v>
      </c>
      <c r="BE119" s="135">
        <f t="shared" si="3"/>
        <v>0</v>
      </c>
      <c r="BF119" s="135">
        <f t="shared" si="4"/>
        <v>0</v>
      </c>
      <c r="BG119" s="135">
        <f t="shared" si="5"/>
        <v>0</v>
      </c>
      <c r="BH119" s="135">
        <f t="shared" si="6"/>
        <v>0</v>
      </c>
      <c r="BI119" s="135">
        <f t="shared" si="7"/>
        <v>0</v>
      </c>
      <c r="BJ119" s="18" t="s">
        <v>79</v>
      </c>
      <c r="BK119" s="135">
        <f t="shared" si="8"/>
        <v>0</v>
      </c>
      <c r="BL119" s="18" t="s">
        <v>139</v>
      </c>
      <c r="BM119" s="18" t="s">
        <v>243</v>
      </c>
    </row>
    <row r="120" spans="2:65" s="1" customFormat="1" ht="25.5" customHeight="1">
      <c r="B120" s="126"/>
      <c r="C120" s="127" t="s">
        <v>218</v>
      </c>
      <c r="D120" s="127" t="s">
        <v>126</v>
      </c>
      <c r="E120" s="128" t="s">
        <v>244</v>
      </c>
      <c r="F120" s="202" t="s">
        <v>245</v>
      </c>
      <c r="G120" s="202"/>
      <c r="H120" s="202"/>
      <c r="I120" s="202"/>
      <c r="J120" s="129" t="s">
        <v>182</v>
      </c>
      <c r="K120" s="130">
        <v>5</v>
      </c>
      <c r="L120" s="203"/>
      <c r="M120" s="203"/>
      <c r="N120" s="203"/>
      <c r="O120" s="201"/>
      <c r="P120" s="201"/>
      <c r="Q120" s="201"/>
      <c r="R120" s="131"/>
      <c r="T120" s="132" t="s">
        <v>5</v>
      </c>
      <c r="U120" s="40" t="s">
        <v>36</v>
      </c>
      <c r="V120" s="133">
        <v>0</v>
      </c>
      <c r="W120" s="133">
        <f t="shared" si="0"/>
        <v>0</v>
      </c>
      <c r="X120" s="133">
        <v>6.9999999999999994E-5</v>
      </c>
      <c r="Y120" s="133">
        <f t="shared" si="1"/>
        <v>3.4999999999999994E-4</v>
      </c>
      <c r="Z120" s="133">
        <v>0</v>
      </c>
      <c r="AA120" s="134">
        <f t="shared" si="2"/>
        <v>0</v>
      </c>
      <c r="AR120" s="18" t="s">
        <v>138</v>
      </c>
      <c r="AT120" s="18" t="s">
        <v>126</v>
      </c>
      <c r="AU120" s="18" t="s">
        <v>71</v>
      </c>
      <c r="AY120" s="18" t="s">
        <v>131</v>
      </c>
      <c r="BE120" s="135">
        <f t="shared" si="3"/>
        <v>0</v>
      </c>
      <c r="BF120" s="135">
        <f t="shared" si="4"/>
        <v>0</v>
      </c>
      <c r="BG120" s="135">
        <f t="shared" si="5"/>
        <v>0</v>
      </c>
      <c r="BH120" s="135">
        <f t="shared" si="6"/>
        <v>0</v>
      </c>
      <c r="BI120" s="135">
        <f t="shared" si="7"/>
        <v>0</v>
      </c>
      <c r="BJ120" s="18" t="s">
        <v>79</v>
      </c>
      <c r="BK120" s="135">
        <f t="shared" si="8"/>
        <v>0</v>
      </c>
      <c r="BL120" s="18" t="s">
        <v>139</v>
      </c>
      <c r="BM120" s="18" t="s">
        <v>246</v>
      </c>
    </row>
    <row r="121" spans="2:65" s="1" customFormat="1" ht="25.5" customHeight="1">
      <c r="B121" s="126"/>
      <c r="C121" s="127" t="s">
        <v>134</v>
      </c>
      <c r="D121" s="127" t="s">
        <v>126</v>
      </c>
      <c r="E121" s="128" t="s">
        <v>226</v>
      </c>
      <c r="F121" s="202" t="s">
        <v>247</v>
      </c>
      <c r="G121" s="202"/>
      <c r="H121" s="202"/>
      <c r="I121" s="202"/>
      <c r="J121" s="129" t="s">
        <v>137</v>
      </c>
      <c r="K121" s="130">
        <v>1</v>
      </c>
      <c r="L121" s="203"/>
      <c r="M121" s="203"/>
      <c r="N121" s="203"/>
      <c r="O121" s="201"/>
      <c r="P121" s="201"/>
      <c r="Q121" s="201"/>
      <c r="R121" s="131"/>
      <c r="T121" s="132" t="s">
        <v>5</v>
      </c>
      <c r="U121" s="40" t="s">
        <v>36</v>
      </c>
      <c r="V121" s="133">
        <v>0</v>
      </c>
      <c r="W121" s="133">
        <f t="shared" si="0"/>
        <v>0</v>
      </c>
      <c r="X121" s="133">
        <v>0</v>
      </c>
      <c r="Y121" s="133">
        <f t="shared" si="1"/>
        <v>0</v>
      </c>
      <c r="Z121" s="133">
        <v>0</v>
      </c>
      <c r="AA121" s="134">
        <f t="shared" si="2"/>
        <v>0</v>
      </c>
      <c r="AR121" s="18" t="s">
        <v>138</v>
      </c>
      <c r="AT121" s="18" t="s">
        <v>126</v>
      </c>
      <c r="AU121" s="18" t="s">
        <v>71</v>
      </c>
      <c r="AY121" s="18" t="s">
        <v>131</v>
      </c>
      <c r="BE121" s="135">
        <f t="shared" si="3"/>
        <v>0</v>
      </c>
      <c r="BF121" s="135">
        <f t="shared" si="4"/>
        <v>0</v>
      </c>
      <c r="BG121" s="135">
        <f t="shared" si="5"/>
        <v>0</v>
      </c>
      <c r="BH121" s="135">
        <f t="shared" si="6"/>
        <v>0</v>
      </c>
      <c r="BI121" s="135">
        <f t="shared" si="7"/>
        <v>0</v>
      </c>
      <c r="BJ121" s="18" t="s">
        <v>79</v>
      </c>
      <c r="BK121" s="135">
        <f t="shared" si="8"/>
        <v>0</v>
      </c>
      <c r="BL121" s="18" t="s">
        <v>139</v>
      </c>
      <c r="BM121" s="18" t="s">
        <v>248</v>
      </c>
    </row>
    <row r="122" spans="2:65" s="1" customFormat="1" ht="25.5" customHeight="1">
      <c r="B122" s="126"/>
      <c r="C122" s="127" t="s">
        <v>164</v>
      </c>
      <c r="D122" s="127" t="s">
        <v>126</v>
      </c>
      <c r="E122" s="128" t="s">
        <v>147</v>
      </c>
      <c r="F122" s="202" t="s">
        <v>249</v>
      </c>
      <c r="G122" s="202"/>
      <c r="H122" s="202"/>
      <c r="I122" s="202"/>
      <c r="J122" s="129" t="s">
        <v>137</v>
      </c>
      <c r="K122" s="130">
        <v>2</v>
      </c>
      <c r="L122" s="203"/>
      <c r="M122" s="203"/>
      <c r="N122" s="203"/>
      <c r="O122" s="201"/>
      <c r="P122" s="201"/>
      <c r="Q122" s="201"/>
      <c r="R122" s="131"/>
      <c r="T122" s="132" t="s">
        <v>5</v>
      </c>
      <c r="U122" s="40" t="s">
        <v>36</v>
      </c>
      <c r="V122" s="133">
        <v>0</v>
      </c>
      <c r="W122" s="133">
        <f t="shared" si="0"/>
        <v>0</v>
      </c>
      <c r="X122" s="133">
        <v>0</v>
      </c>
      <c r="Y122" s="133">
        <f t="shared" si="1"/>
        <v>0</v>
      </c>
      <c r="Z122" s="133">
        <v>0</v>
      </c>
      <c r="AA122" s="134">
        <f t="shared" si="2"/>
        <v>0</v>
      </c>
      <c r="AR122" s="18" t="s">
        <v>138</v>
      </c>
      <c r="AT122" s="18" t="s">
        <v>126</v>
      </c>
      <c r="AU122" s="18" t="s">
        <v>71</v>
      </c>
      <c r="AY122" s="18" t="s">
        <v>131</v>
      </c>
      <c r="BE122" s="135">
        <f t="shared" si="3"/>
        <v>0</v>
      </c>
      <c r="BF122" s="135">
        <f t="shared" si="4"/>
        <v>0</v>
      </c>
      <c r="BG122" s="135">
        <f t="shared" si="5"/>
        <v>0</v>
      </c>
      <c r="BH122" s="135">
        <f t="shared" si="6"/>
        <v>0</v>
      </c>
      <c r="BI122" s="135">
        <f t="shared" si="7"/>
        <v>0</v>
      </c>
      <c r="BJ122" s="18" t="s">
        <v>79</v>
      </c>
      <c r="BK122" s="135">
        <f t="shared" si="8"/>
        <v>0</v>
      </c>
      <c r="BL122" s="18" t="s">
        <v>139</v>
      </c>
      <c r="BM122" s="18" t="s">
        <v>250</v>
      </c>
    </row>
    <row r="123" spans="2:65" s="1" customFormat="1" ht="25.5" customHeight="1">
      <c r="B123" s="126"/>
      <c r="C123" s="127" t="s">
        <v>10</v>
      </c>
      <c r="D123" s="127" t="s">
        <v>126</v>
      </c>
      <c r="E123" s="128" t="s">
        <v>151</v>
      </c>
      <c r="F123" s="202" t="s">
        <v>251</v>
      </c>
      <c r="G123" s="202"/>
      <c r="H123" s="202"/>
      <c r="I123" s="202"/>
      <c r="J123" s="129" t="s">
        <v>137</v>
      </c>
      <c r="K123" s="130">
        <v>1</v>
      </c>
      <c r="L123" s="203"/>
      <c r="M123" s="203"/>
      <c r="N123" s="203"/>
      <c r="O123" s="201"/>
      <c r="P123" s="201"/>
      <c r="Q123" s="201"/>
      <c r="R123" s="131"/>
      <c r="T123" s="132" t="s">
        <v>5</v>
      </c>
      <c r="U123" s="40" t="s">
        <v>36</v>
      </c>
      <c r="V123" s="133">
        <v>0</v>
      </c>
      <c r="W123" s="133">
        <f t="shared" si="0"/>
        <v>0</v>
      </c>
      <c r="X123" s="133">
        <v>0</v>
      </c>
      <c r="Y123" s="133">
        <f t="shared" si="1"/>
        <v>0</v>
      </c>
      <c r="Z123" s="133">
        <v>0</v>
      </c>
      <c r="AA123" s="134">
        <f t="shared" si="2"/>
        <v>0</v>
      </c>
      <c r="AR123" s="18" t="s">
        <v>138</v>
      </c>
      <c r="AT123" s="18" t="s">
        <v>126</v>
      </c>
      <c r="AU123" s="18" t="s">
        <v>71</v>
      </c>
      <c r="AY123" s="18" t="s">
        <v>131</v>
      </c>
      <c r="BE123" s="135">
        <f t="shared" si="3"/>
        <v>0</v>
      </c>
      <c r="BF123" s="135">
        <f t="shared" si="4"/>
        <v>0</v>
      </c>
      <c r="BG123" s="135">
        <f t="shared" si="5"/>
        <v>0</v>
      </c>
      <c r="BH123" s="135">
        <f t="shared" si="6"/>
        <v>0</v>
      </c>
      <c r="BI123" s="135">
        <f t="shared" si="7"/>
        <v>0</v>
      </c>
      <c r="BJ123" s="18" t="s">
        <v>79</v>
      </c>
      <c r="BK123" s="135">
        <f t="shared" si="8"/>
        <v>0</v>
      </c>
      <c r="BL123" s="18" t="s">
        <v>139</v>
      </c>
      <c r="BM123" s="18" t="s">
        <v>252</v>
      </c>
    </row>
    <row r="124" spans="2:65" s="1" customFormat="1" ht="38.25" customHeight="1">
      <c r="B124" s="126"/>
      <c r="C124" s="127" t="s">
        <v>187</v>
      </c>
      <c r="D124" s="127" t="s">
        <v>126</v>
      </c>
      <c r="E124" s="128" t="s">
        <v>253</v>
      </c>
      <c r="F124" s="202" t="s">
        <v>254</v>
      </c>
      <c r="G124" s="202"/>
      <c r="H124" s="202"/>
      <c r="I124" s="202"/>
      <c r="J124" s="129" t="s">
        <v>137</v>
      </c>
      <c r="K124" s="130">
        <v>1</v>
      </c>
      <c r="L124" s="203"/>
      <c r="M124" s="203"/>
      <c r="N124" s="203"/>
      <c r="O124" s="201"/>
      <c r="P124" s="201"/>
      <c r="Q124" s="201"/>
      <c r="R124" s="131"/>
      <c r="T124" s="132" t="s">
        <v>5</v>
      </c>
      <c r="U124" s="40" t="s">
        <v>36</v>
      </c>
      <c r="V124" s="133">
        <v>0</v>
      </c>
      <c r="W124" s="133">
        <f t="shared" si="0"/>
        <v>0</v>
      </c>
      <c r="X124" s="133">
        <v>0</v>
      </c>
      <c r="Y124" s="133">
        <f t="shared" si="1"/>
        <v>0</v>
      </c>
      <c r="Z124" s="133">
        <v>0</v>
      </c>
      <c r="AA124" s="134">
        <f t="shared" si="2"/>
        <v>0</v>
      </c>
      <c r="AR124" s="18" t="s">
        <v>138</v>
      </c>
      <c r="AT124" s="18" t="s">
        <v>126</v>
      </c>
      <c r="AU124" s="18" t="s">
        <v>71</v>
      </c>
      <c r="AY124" s="18" t="s">
        <v>131</v>
      </c>
      <c r="BE124" s="135">
        <f t="shared" si="3"/>
        <v>0</v>
      </c>
      <c r="BF124" s="135">
        <f t="shared" si="4"/>
        <v>0</v>
      </c>
      <c r="BG124" s="135">
        <f t="shared" si="5"/>
        <v>0</v>
      </c>
      <c r="BH124" s="135">
        <f t="shared" si="6"/>
        <v>0</v>
      </c>
      <c r="BI124" s="135">
        <f t="shared" si="7"/>
        <v>0</v>
      </c>
      <c r="BJ124" s="18" t="s">
        <v>79</v>
      </c>
      <c r="BK124" s="135">
        <f t="shared" si="8"/>
        <v>0</v>
      </c>
      <c r="BL124" s="18" t="s">
        <v>139</v>
      </c>
      <c r="BM124" s="18" t="s">
        <v>255</v>
      </c>
    </row>
    <row r="125" spans="2:65" s="1" customFormat="1" ht="25.5" customHeight="1">
      <c r="B125" s="126"/>
      <c r="C125" s="127" t="s">
        <v>168</v>
      </c>
      <c r="D125" s="127" t="s">
        <v>126</v>
      </c>
      <c r="E125" s="128" t="s">
        <v>256</v>
      </c>
      <c r="F125" s="202" t="s">
        <v>257</v>
      </c>
      <c r="G125" s="202"/>
      <c r="H125" s="202"/>
      <c r="I125" s="202"/>
      <c r="J125" s="129" t="s">
        <v>182</v>
      </c>
      <c r="K125" s="130">
        <v>25</v>
      </c>
      <c r="L125" s="203"/>
      <c r="M125" s="203"/>
      <c r="N125" s="203"/>
      <c r="O125" s="201"/>
      <c r="P125" s="201"/>
      <c r="Q125" s="201"/>
      <c r="R125" s="131"/>
      <c r="T125" s="132" t="s">
        <v>5</v>
      </c>
      <c r="U125" s="40" t="s">
        <v>36</v>
      </c>
      <c r="V125" s="133">
        <v>0</v>
      </c>
      <c r="W125" s="133">
        <f t="shared" si="0"/>
        <v>0</v>
      </c>
      <c r="X125" s="133">
        <v>1.1E-4</v>
      </c>
      <c r="Y125" s="133">
        <f t="shared" si="1"/>
        <v>2.7500000000000003E-3</v>
      </c>
      <c r="Z125" s="133">
        <v>0</v>
      </c>
      <c r="AA125" s="134">
        <f t="shared" si="2"/>
        <v>0</v>
      </c>
      <c r="AR125" s="18" t="s">
        <v>138</v>
      </c>
      <c r="AT125" s="18" t="s">
        <v>126</v>
      </c>
      <c r="AU125" s="18" t="s">
        <v>71</v>
      </c>
      <c r="AY125" s="18" t="s">
        <v>131</v>
      </c>
      <c r="BE125" s="135">
        <f t="shared" si="3"/>
        <v>0</v>
      </c>
      <c r="BF125" s="135">
        <f t="shared" si="4"/>
        <v>0</v>
      </c>
      <c r="BG125" s="135">
        <f t="shared" si="5"/>
        <v>0</v>
      </c>
      <c r="BH125" s="135">
        <f t="shared" si="6"/>
        <v>0</v>
      </c>
      <c r="BI125" s="135">
        <f t="shared" si="7"/>
        <v>0</v>
      </c>
      <c r="BJ125" s="18" t="s">
        <v>79</v>
      </c>
      <c r="BK125" s="135">
        <f t="shared" si="8"/>
        <v>0</v>
      </c>
      <c r="BL125" s="18" t="s">
        <v>139</v>
      </c>
      <c r="BM125" s="18" t="s">
        <v>258</v>
      </c>
    </row>
    <row r="126" spans="2:65" s="1" customFormat="1" ht="38.25" customHeight="1">
      <c r="B126" s="126"/>
      <c r="C126" s="127" t="s">
        <v>146</v>
      </c>
      <c r="D126" s="127" t="s">
        <v>126</v>
      </c>
      <c r="E126" s="128" t="s">
        <v>259</v>
      </c>
      <c r="F126" s="202" t="s">
        <v>260</v>
      </c>
      <c r="G126" s="202"/>
      <c r="H126" s="202"/>
      <c r="I126" s="202"/>
      <c r="J126" s="129" t="s">
        <v>137</v>
      </c>
      <c r="K126" s="130">
        <v>1</v>
      </c>
      <c r="L126" s="203"/>
      <c r="M126" s="203"/>
      <c r="N126" s="203"/>
      <c r="O126" s="201"/>
      <c r="P126" s="201"/>
      <c r="Q126" s="201"/>
      <c r="R126" s="131"/>
      <c r="T126" s="132" t="s">
        <v>5</v>
      </c>
      <c r="U126" s="40" t="s">
        <v>36</v>
      </c>
      <c r="V126" s="133">
        <v>0</v>
      </c>
      <c r="W126" s="133">
        <f t="shared" si="0"/>
        <v>0</v>
      </c>
      <c r="X126" s="133">
        <v>0</v>
      </c>
      <c r="Y126" s="133">
        <f t="shared" si="1"/>
        <v>0</v>
      </c>
      <c r="Z126" s="133">
        <v>0</v>
      </c>
      <c r="AA126" s="134">
        <f t="shared" si="2"/>
        <v>0</v>
      </c>
      <c r="AR126" s="18" t="s">
        <v>138</v>
      </c>
      <c r="AT126" s="18" t="s">
        <v>126</v>
      </c>
      <c r="AU126" s="18" t="s">
        <v>71</v>
      </c>
      <c r="AY126" s="18" t="s">
        <v>131</v>
      </c>
      <c r="BE126" s="135">
        <f t="shared" si="3"/>
        <v>0</v>
      </c>
      <c r="BF126" s="135">
        <f t="shared" si="4"/>
        <v>0</v>
      </c>
      <c r="BG126" s="135">
        <f t="shared" si="5"/>
        <v>0</v>
      </c>
      <c r="BH126" s="135">
        <f t="shared" si="6"/>
        <v>0</v>
      </c>
      <c r="BI126" s="135">
        <f t="shared" si="7"/>
        <v>0</v>
      </c>
      <c r="BJ126" s="18" t="s">
        <v>79</v>
      </c>
      <c r="BK126" s="135">
        <f t="shared" si="8"/>
        <v>0</v>
      </c>
      <c r="BL126" s="18" t="s">
        <v>139</v>
      </c>
      <c r="BM126" s="18" t="s">
        <v>261</v>
      </c>
    </row>
    <row r="127" spans="2:65" s="9" customFormat="1" ht="37.35" customHeight="1">
      <c r="B127" s="136"/>
      <c r="C127" s="137"/>
      <c r="D127" s="138" t="s">
        <v>104</v>
      </c>
      <c r="E127" s="138"/>
      <c r="F127" s="138"/>
      <c r="G127" s="138"/>
      <c r="H127" s="138"/>
      <c r="I127" s="138"/>
      <c r="J127" s="138"/>
      <c r="K127" s="138"/>
      <c r="L127" s="138"/>
      <c r="M127" s="138"/>
      <c r="N127" s="193"/>
      <c r="O127" s="194"/>
      <c r="P127" s="194"/>
      <c r="Q127" s="194"/>
      <c r="R127" s="139"/>
      <c r="T127" s="140"/>
      <c r="U127" s="137"/>
      <c r="V127" s="137"/>
      <c r="W127" s="141">
        <f>W128+W130</f>
        <v>0.58828000000000003</v>
      </c>
      <c r="X127" s="137"/>
      <c r="Y127" s="141">
        <f>Y128+Y130</f>
        <v>3.0659999999999997E-3</v>
      </c>
      <c r="Z127" s="137"/>
      <c r="AA127" s="142">
        <f>AA128+AA130</f>
        <v>2E-3</v>
      </c>
      <c r="AR127" s="143" t="s">
        <v>79</v>
      </c>
      <c r="AT127" s="144" t="s">
        <v>70</v>
      </c>
      <c r="AU127" s="144" t="s">
        <v>71</v>
      </c>
      <c r="AY127" s="143" t="s">
        <v>131</v>
      </c>
      <c r="BK127" s="145">
        <f>BK128+BK130</f>
        <v>0</v>
      </c>
    </row>
    <row r="128" spans="2:65" s="9" customFormat="1" ht="19.899999999999999" customHeight="1">
      <c r="B128" s="136"/>
      <c r="C128" s="137"/>
      <c r="D128" s="146" t="s">
        <v>105</v>
      </c>
      <c r="E128" s="146"/>
      <c r="F128" s="146"/>
      <c r="G128" s="146"/>
      <c r="H128" s="146"/>
      <c r="I128" s="146"/>
      <c r="J128" s="146"/>
      <c r="K128" s="146"/>
      <c r="L128" s="146"/>
      <c r="M128" s="146"/>
      <c r="N128" s="195"/>
      <c r="O128" s="196"/>
      <c r="P128" s="196"/>
      <c r="Q128" s="196"/>
      <c r="R128" s="139"/>
      <c r="T128" s="140"/>
      <c r="U128" s="137"/>
      <c r="V128" s="137"/>
      <c r="W128" s="141">
        <f>W129</f>
        <v>0.14627999999999999</v>
      </c>
      <c r="X128" s="137"/>
      <c r="Y128" s="141">
        <f>Y129</f>
        <v>3.0659999999999997E-3</v>
      </c>
      <c r="Z128" s="137"/>
      <c r="AA128" s="142">
        <f>AA129</f>
        <v>0</v>
      </c>
      <c r="AR128" s="143" t="s">
        <v>79</v>
      </c>
      <c r="AT128" s="144" t="s">
        <v>70</v>
      </c>
      <c r="AU128" s="144" t="s">
        <v>79</v>
      </c>
      <c r="AY128" s="143" t="s">
        <v>131</v>
      </c>
      <c r="BK128" s="145">
        <f>BK129</f>
        <v>0</v>
      </c>
    </row>
    <row r="129" spans="2:65" s="1" customFormat="1" ht="25.5" customHeight="1">
      <c r="B129" s="126"/>
      <c r="C129" s="147" t="s">
        <v>154</v>
      </c>
      <c r="D129" s="147" t="s">
        <v>155</v>
      </c>
      <c r="E129" s="148" t="s">
        <v>262</v>
      </c>
      <c r="F129" s="200" t="s">
        <v>263</v>
      </c>
      <c r="G129" s="200"/>
      <c r="H129" s="200"/>
      <c r="I129" s="200"/>
      <c r="J129" s="149" t="s">
        <v>144</v>
      </c>
      <c r="K129" s="150">
        <v>0.06</v>
      </c>
      <c r="L129" s="201"/>
      <c r="M129" s="201"/>
      <c r="N129" s="201"/>
      <c r="O129" s="201"/>
      <c r="P129" s="201"/>
      <c r="Q129" s="201"/>
      <c r="R129" s="131"/>
      <c r="T129" s="132" t="s">
        <v>5</v>
      </c>
      <c r="U129" s="40" t="s">
        <v>36</v>
      </c>
      <c r="V129" s="133">
        <v>2.4380000000000002</v>
      </c>
      <c r="W129" s="133">
        <f>V129*K129</f>
        <v>0.14627999999999999</v>
      </c>
      <c r="X129" s="133">
        <v>5.11E-2</v>
      </c>
      <c r="Y129" s="133">
        <f>X129*K129</f>
        <v>3.0659999999999997E-3</v>
      </c>
      <c r="Z129" s="133">
        <v>0</v>
      </c>
      <c r="AA129" s="134">
        <f>Z129*K129</f>
        <v>0</v>
      </c>
      <c r="AR129" s="18" t="s">
        <v>132</v>
      </c>
      <c r="AT129" s="18" t="s">
        <v>155</v>
      </c>
      <c r="AU129" s="18" t="s">
        <v>93</v>
      </c>
      <c r="AY129" s="18" t="s">
        <v>131</v>
      </c>
      <c r="BE129" s="135">
        <f>IF(U129="základní",N129,0)</f>
        <v>0</v>
      </c>
      <c r="BF129" s="135">
        <f>IF(U129="snížená",N129,0)</f>
        <v>0</v>
      </c>
      <c r="BG129" s="135">
        <f>IF(U129="zákl. přenesená",N129,0)</f>
        <v>0</v>
      </c>
      <c r="BH129" s="135">
        <f>IF(U129="sníž. přenesená",N129,0)</f>
        <v>0</v>
      </c>
      <c r="BI129" s="135">
        <f>IF(U129="nulová",N129,0)</f>
        <v>0</v>
      </c>
      <c r="BJ129" s="18" t="s">
        <v>79</v>
      </c>
      <c r="BK129" s="135">
        <f>ROUND(L129*K129,2)</f>
        <v>0</v>
      </c>
      <c r="BL129" s="18" t="s">
        <v>132</v>
      </c>
      <c r="BM129" s="18" t="s">
        <v>264</v>
      </c>
    </row>
    <row r="130" spans="2:65" s="9" customFormat="1" ht="29.85" customHeight="1">
      <c r="B130" s="136"/>
      <c r="C130" s="137"/>
      <c r="D130" s="146" t="s">
        <v>106</v>
      </c>
      <c r="E130" s="146"/>
      <c r="F130" s="146"/>
      <c r="G130" s="146"/>
      <c r="H130" s="146"/>
      <c r="I130" s="146"/>
      <c r="J130" s="146"/>
      <c r="K130" s="146"/>
      <c r="L130" s="146"/>
      <c r="M130" s="146"/>
      <c r="N130" s="197"/>
      <c r="O130" s="198"/>
      <c r="P130" s="198"/>
      <c r="Q130" s="198"/>
      <c r="R130" s="139"/>
      <c r="T130" s="140"/>
      <c r="U130" s="137"/>
      <c r="V130" s="137"/>
      <c r="W130" s="141">
        <f>W131</f>
        <v>0.442</v>
      </c>
      <c r="X130" s="137"/>
      <c r="Y130" s="141">
        <f>Y131</f>
        <v>0</v>
      </c>
      <c r="Z130" s="137"/>
      <c r="AA130" s="142">
        <f>AA131</f>
        <v>2E-3</v>
      </c>
      <c r="AR130" s="143" t="s">
        <v>79</v>
      </c>
      <c r="AT130" s="144" t="s">
        <v>70</v>
      </c>
      <c r="AU130" s="144" t="s">
        <v>79</v>
      </c>
      <c r="AY130" s="143" t="s">
        <v>131</v>
      </c>
      <c r="BK130" s="145">
        <f>BK131</f>
        <v>0</v>
      </c>
    </row>
    <row r="131" spans="2:65" s="1" customFormat="1" ht="25.5" customHeight="1">
      <c r="B131" s="126"/>
      <c r="C131" s="147" t="s">
        <v>210</v>
      </c>
      <c r="D131" s="147" t="s">
        <v>155</v>
      </c>
      <c r="E131" s="148" t="s">
        <v>265</v>
      </c>
      <c r="F131" s="200" t="s">
        <v>266</v>
      </c>
      <c r="G131" s="200"/>
      <c r="H131" s="200"/>
      <c r="I131" s="200"/>
      <c r="J131" s="149" t="s">
        <v>182</v>
      </c>
      <c r="K131" s="150">
        <v>2</v>
      </c>
      <c r="L131" s="201"/>
      <c r="M131" s="201"/>
      <c r="N131" s="201"/>
      <c r="O131" s="201"/>
      <c r="P131" s="201"/>
      <c r="Q131" s="201"/>
      <c r="R131" s="131"/>
      <c r="T131" s="132" t="s">
        <v>5</v>
      </c>
      <c r="U131" s="40" t="s">
        <v>36</v>
      </c>
      <c r="V131" s="133">
        <v>0.221</v>
      </c>
      <c r="W131" s="133">
        <f>V131*K131</f>
        <v>0.442</v>
      </c>
      <c r="X131" s="133">
        <v>0</v>
      </c>
      <c r="Y131" s="133">
        <f>X131*K131</f>
        <v>0</v>
      </c>
      <c r="Z131" s="133">
        <v>1E-3</v>
      </c>
      <c r="AA131" s="134">
        <f>Z131*K131</f>
        <v>2E-3</v>
      </c>
      <c r="AR131" s="18" t="s">
        <v>132</v>
      </c>
      <c r="AT131" s="18" t="s">
        <v>155</v>
      </c>
      <c r="AU131" s="18" t="s">
        <v>93</v>
      </c>
      <c r="AY131" s="18" t="s">
        <v>131</v>
      </c>
      <c r="BE131" s="135">
        <f>IF(U131="základní",N131,0)</f>
        <v>0</v>
      </c>
      <c r="BF131" s="135">
        <f>IF(U131="snížená",N131,0)</f>
        <v>0</v>
      </c>
      <c r="BG131" s="135">
        <f>IF(U131="zákl. přenesená",N131,0)</f>
        <v>0</v>
      </c>
      <c r="BH131" s="135">
        <f>IF(U131="sníž. přenesená",N131,0)</f>
        <v>0</v>
      </c>
      <c r="BI131" s="135">
        <f>IF(U131="nulová",N131,0)</f>
        <v>0</v>
      </c>
      <c r="BJ131" s="18" t="s">
        <v>79</v>
      </c>
      <c r="BK131" s="135">
        <f>ROUND(L131*K131,2)</f>
        <v>0</v>
      </c>
      <c r="BL131" s="18" t="s">
        <v>132</v>
      </c>
      <c r="BM131" s="18" t="s">
        <v>267</v>
      </c>
    </row>
    <row r="132" spans="2:65" s="9" customFormat="1" ht="37.35" customHeight="1">
      <c r="B132" s="136"/>
      <c r="C132" s="137"/>
      <c r="D132" s="138" t="s">
        <v>108</v>
      </c>
      <c r="E132" s="138"/>
      <c r="F132" s="138"/>
      <c r="G132" s="138"/>
      <c r="H132" s="138"/>
      <c r="I132" s="138"/>
      <c r="J132" s="138"/>
      <c r="K132" s="138"/>
      <c r="L132" s="138"/>
      <c r="M132" s="138"/>
      <c r="N132" s="193"/>
      <c r="O132" s="194"/>
      <c r="P132" s="194"/>
      <c r="Q132" s="194"/>
      <c r="R132" s="139"/>
      <c r="T132" s="140"/>
      <c r="U132" s="137"/>
      <c r="V132" s="137"/>
      <c r="W132" s="141">
        <f>W133+W142</f>
        <v>14.238999999999999</v>
      </c>
      <c r="X132" s="137"/>
      <c r="Y132" s="141">
        <f>Y133+Y142</f>
        <v>0</v>
      </c>
      <c r="Z132" s="137"/>
      <c r="AA132" s="142">
        <f>AA133+AA142</f>
        <v>0</v>
      </c>
      <c r="AR132" s="143" t="s">
        <v>93</v>
      </c>
      <c r="AT132" s="144" t="s">
        <v>70</v>
      </c>
      <c r="AU132" s="144" t="s">
        <v>71</v>
      </c>
      <c r="AY132" s="143" t="s">
        <v>131</v>
      </c>
      <c r="BK132" s="145">
        <f>BK133+BK142</f>
        <v>0</v>
      </c>
    </row>
    <row r="133" spans="2:65" s="9" customFormat="1" ht="19.899999999999999" customHeight="1">
      <c r="B133" s="136"/>
      <c r="C133" s="137"/>
      <c r="D133" s="146" t="s">
        <v>230</v>
      </c>
      <c r="E133" s="146"/>
      <c r="F133" s="146"/>
      <c r="G133" s="146"/>
      <c r="H133" s="146"/>
      <c r="I133" s="146"/>
      <c r="J133" s="146"/>
      <c r="K133" s="146"/>
      <c r="L133" s="146"/>
      <c r="M133" s="146"/>
      <c r="N133" s="195"/>
      <c r="O133" s="196"/>
      <c r="P133" s="196"/>
      <c r="Q133" s="196"/>
      <c r="R133" s="139"/>
      <c r="T133" s="140"/>
      <c r="U133" s="137"/>
      <c r="V133" s="137"/>
      <c r="W133" s="141">
        <f>SUM(W134:W141)</f>
        <v>9.2189999999999994</v>
      </c>
      <c r="X133" s="137"/>
      <c r="Y133" s="141">
        <f>SUM(Y134:Y141)</f>
        <v>0</v>
      </c>
      <c r="Z133" s="137"/>
      <c r="AA133" s="142">
        <f>SUM(AA134:AA141)</f>
        <v>0</v>
      </c>
      <c r="AR133" s="143" t="s">
        <v>93</v>
      </c>
      <c r="AT133" s="144" t="s">
        <v>70</v>
      </c>
      <c r="AU133" s="144" t="s">
        <v>79</v>
      </c>
      <c r="AY133" s="143" t="s">
        <v>131</v>
      </c>
      <c r="BK133" s="145">
        <f>SUM(BK134:BK141)</f>
        <v>0</v>
      </c>
    </row>
    <row r="134" spans="2:65" s="1" customFormat="1" ht="25.5" customHeight="1">
      <c r="B134" s="126"/>
      <c r="C134" s="147" t="s">
        <v>11</v>
      </c>
      <c r="D134" s="147" t="s">
        <v>155</v>
      </c>
      <c r="E134" s="148" t="s">
        <v>268</v>
      </c>
      <c r="F134" s="200" t="s">
        <v>269</v>
      </c>
      <c r="G134" s="200"/>
      <c r="H134" s="200"/>
      <c r="I134" s="200"/>
      <c r="J134" s="149" t="s">
        <v>182</v>
      </c>
      <c r="K134" s="150">
        <v>25</v>
      </c>
      <c r="L134" s="201"/>
      <c r="M134" s="201"/>
      <c r="N134" s="201"/>
      <c r="O134" s="201"/>
      <c r="P134" s="201"/>
      <c r="Q134" s="201"/>
      <c r="R134" s="131"/>
      <c r="T134" s="132" t="s">
        <v>5</v>
      </c>
      <c r="U134" s="40" t="s">
        <v>36</v>
      </c>
      <c r="V134" s="133">
        <v>0.191</v>
      </c>
      <c r="W134" s="133">
        <f t="shared" ref="W134:W141" si="9">V134*K134</f>
        <v>4.7750000000000004</v>
      </c>
      <c r="X134" s="133">
        <v>0</v>
      </c>
      <c r="Y134" s="133">
        <f t="shared" ref="Y134:Y141" si="10">X134*K134</f>
        <v>0</v>
      </c>
      <c r="Z134" s="133">
        <v>0</v>
      </c>
      <c r="AA134" s="134">
        <f t="shared" ref="AA134:AA141" si="11">Z134*K134</f>
        <v>0</v>
      </c>
      <c r="AR134" s="18" t="s">
        <v>139</v>
      </c>
      <c r="AT134" s="18" t="s">
        <v>155</v>
      </c>
      <c r="AU134" s="18" t="s">
        <v>93</v>
      </c>
      <c r="AY134" s="18" t="s">
        <v>131</v>
      </c>
      <c r="BE134" s="135">
        <f t="shared" ref="BE134:BE141" si="12">IF(U134="základní",N134,0)</f>
        <v>0</v>
      </c>
      <c r="BF134" s="135">
        <f t="shared" ref="BF134:BF141" si="13">IF(U134="snížená",N134,0)</f>
        <v>0</v>
      </c>
      <c r="BG134" s="135">
        <f t="shared" ref="BG134:BG141" si="14">IF(U134="zákl. přenesená",N134,0)</f>
        <v>0</v>
      </c>
      <c r="BH134" s="135">
        <f t="shared" ref="BH134:BH141" si="15">IF(U134="sníž. přenesená",N134,0)</f>
        <v>0</v>
      </c>
      <c r="BI134" s="135">
        <f t="shared" ref="BI134:BI141" si="16">IF(U134="nulová",N134,0)</f>
        <v>0</v>
      </c>
      <c r="BJ134" s="18" t="s">
        <v>79</v>
      </c>
      <c r="BK134" s="135">
        <f t="shared" ref="BK134:BK141" si="17">ROUND(L134*K134,2)</f>
        <v>0</v>
      </c>
      <c r="BL134" s="18" t="s">
        <v>139</v>
      </c>
      <c r="BM134" s="18" t="s">
        <v>270</v>
      </c>
    </row>
    <row r="135" spans="2:65" s="1" customFormat="1" ht="38.25" customHeight="1">
      <c r="B135" s="126"/>
      <c r="C135" s="147" t="s">
        <v>139</v>
      </c>
      <c r="D135" s="147" t="s">
        <v>155</v>
      </c>
      <c r="E135" s="148" t="s">
        <v>271</v>
      </c>
      <c r="F135" s="200" t="s">
        <v>272</v>
      </c>
      <c r="G135" s="200"/>
      <c r="H135" s="200"/>
      <c r="I135" s="200"/>
      <c r="J135" s="149" t="s">
        <v>182</v>
      </c>
      <c r="K135" s="150">
        <v>5</v>
      </c>
      <c r="L135" s="201"/>
      <c r="M135" s="201"/>
      <c r="N135" s="201"/>
      <c r="O135" s="201"/>
      <c r="P135" s="201"/>
      <c r="Q135" s="201"/>
      <c r="R135" s="131"/>
      <c r="T135" s="132" t="s">
        <v>5</v>
      </c>
      <c r="U135" s="40" t="s">
        <v>36</v>
      </c>
      <c r="V135" s="133">
        <v>7.8E-2</v>
      </c>
      <c r="W135" s="133">
        <f t="shared" si="9"/>
        <v>0.39</v>
      </c>
      <c r="X135" s="133">
        <v>0</v>
      </c>
      <c r="Y135" s="133">
        <f t="shared" si="10"/>
        <v>0</v>
      </c>
      <c r="Z135" s="133">
        <v>0</v>
      </c>
      <c r="AA135" s="134">
        <f t="shared" si="11"/>
        <v>0</v>
      </c>
      <c r="AR135" s="18" t="s">
        <v>139</v>
      </c>
      <c r="AT135" s="18" t="s">
        <v>155</v>
      </c>
      <c r="AU135" s="18" t="s">
        <v>93</v>
      </c>
      <c r="AY135" s="18" t="s">
        <v>131</v>
      </c>
      <c r="BE135" s="135">
        <f t="shared" si="12"/>
        <v>0</v>
      </c>
      <c r="BF135" s="135">
        <f t="shared" si="13"/>
        <v>0</v>
      </c>
      <c r="BG135" s="135">
        <f t="shared" si="14"/>
        <v>0</v>
      </c>
      <c r="BH135" s="135">
        <f t="shared" si="15"/>
        <v>0</v>
      </c>
      <c r="BI135" s="135">
        <f t="shared" si="16"/>
        <v>0</v>
      </c>
      <c r="BJ135" s="18" t="s">
        <v>79</v>
      </c>
      <c r="BK135" s="135">
        <f t="shared" si="17"/>
        <v>0</v>
      </c>
      <c r="BL135" s="18" t="s">
        <v>139</v>
      </c>
      <c r="BM135" s="18" t="s">
        <v>273</v>
      </c>
    </row>
    <row r="136" spans="2:65" s="1" customFormat="1" ht="25.5" customHeight="1">
      <c r="B136" s="126"/>
      <c r="C136" s="147" t="s">
        <v>274</v>
      </c>
      <c r="D136" s="147" t="s">
        <v>155</v>
      </c>
      <c r="E136" s="148" t="s">
        <v>275</v>
      </c>
      <c r="F136" s="200" t="s">
        <v>276</v>
      </c>
      <c r="G136" s="200"/>
      <c r="H136" s="200"/>
      <c r="I136" s="200"/>
      <c r="J136" s="149" t="s">
        <v>182</v>
      </c>
      <c r="K136" s="150">
        <v>25</v>
      </c>
      <c r="L136" s="201"/>
      <c r="M136" s="201"/>
      <c r="N136" s="201"/>
      <c r="O136" s="201"/>
      <c r="P136" s="201"/>
      <c r="Q136" s="201"/>
      <c r="R136" s="131"/>
      <c r="T136" s="132" t="s">
        <v>5</v>
      </c>
      <c r="U136" s="40" t="s">
        <v>36</v>
      </c>
      <c r="V136" s="133">
        <v>4.5999999999999999E-2</v>
      </c>
      <c r="W136" s="133">
        <f t="shared" si="9"/>
        <v>1.1499999999999999</v>
      </c>
      <c r="X136" s="133">
        <v>0</v>
      </c>
      <c r="Y136" s="133">
        <f t="shared" si="10"/>
        <v>0</v>
      </c>
      <c r="Z136" s="133">
        <v>0</v>
      </c>
      <c r="AA136" s="134">
        <f t="shared" si="11"/>
        <v>0</v>
      </c>
      <c r="AR136" s="18" t="s">
        <v>139</v>
      </c>
      <c r="AT136" s="18" t="s">
        <v>155</v>
      </c>
      <c r="AU136" s="18" t="s">
        <v>93</v>
      </c>
      <c r="AY136" s="18" t="s">
        <v>131</v>
      </c>
      <c r="BE136" s="135">
        <f t="shared" si="12"/>
        <v>0</v>
      </c>
      <c r="BF136" s="135">
        <f t="shared" si="13"/>
        <v>0</v>
      </c>
      <c r="BG136" s="135">
        <f t="shared" si="14"/>
        <v>0</v>
      </c>
      <c r="BH136" s="135">
        <f t="shared" si="15"/>
        <v>0</v>
      </c>
      <c r="BI136" s="135">
        <f t="shared" si="16"/>
        <v>0</v>
      </c>
      <c r="BJ136" s="18" t="s">
        <v>79</v>
      </c>
      <c r="BK136" s="135">
        <f t="shared" si="17"/>
        <v>0</v>
      </c>
      <c r="BL136" s="18" t="s">
        <v>139</v>
      </c>
      <c r="BM136" s="18" t="s">
        <v>277</v>
      </c>
    </row>
    <row r="137" spans="2:65" s="1" customFormat="1" ht="25.5" customHeight="1">
      <c r="B137" s="126"/>
      <c r="C137" s="147" t="s">
        <v>206</v>
      </c>
      <c r="D137" s="147" t="s">
        <v>155</v>
      </c>
      <c r="E137" s="148" t="s">
        <v>278</v>
      </c>
      <c r="F137" s="200" t="s">
        <v>279</v>
      </c>
      <c r="G137" s="200"/>
      <c r="H137" s="200"/>
      <c r="I137" s="200"/>
      <c r="J137" s="149" t="s">
        <v>137</v>
      </c>
      <c r="K137" s="150">
        <v>1</v>
      </c>
      <c r="L137" s="201"/>
      <c r="M137" s="201"/>
      <c r="N137" s="201"/>
      <c r="O137" s="201"/>
      <c r="P137" s="201"/>
      <c r="Q137" s="201"/>
      <c r="R137" s="131"/>
      <c r="T137" s="132" t="s">
        <v>5</v>
      </c>
      <c r="U137" s="40" t="s">
        <v>36</v>
      </c>
      <c r="V137" s="133">
        <v>0.14799999999999999</v>
      </c>
      <c r="W137" s="133">
        <f t="shared" si="9"/>
        <v>0.14799999999999999</v>
      </c>
      <c r="X137" s="133">
        <v>0</v>
      </c>
      <c r="Y137" s="133">
        <f t="shared" si="10"/>
        <v>0</v>
      </c>
      <c r="Z137" s="133">
        <v>0</v>
      </c>
      <c r="AA137" s="134">
        <f t="shared" si="11"/>
        <v>0</v>
      </c>
      <c r="AR137" s="18" t="s">
        <v>139</v>
      </c>
      <c r="AT137" s="18" t="s">
        <v>155</v>
      </c>
      <c r="AU137" s="18" t="s">
        <v>93</v>
      </c>
      <c r="AY137" s="18" t="s">
        <v>131</v>
      </c>
      <c r="BE137" s="135">
        <f t="shared" si="12"/>
        <v>0</v>
      </c>
      <c r="BF137" s="135">
        <f t="shared" si="13"/>
        <v>0</v>
      </c>
      <c r="BG137" s="135">
        <f t="shared" si="14"/>
        <v>0</v>
      </c>
      <c r="BH137" s="135">
        <f t="shared" si="15"/>
        <v>0</v>
      </c>
      <c r="BI137" s="135">
        <f t="shared" si="16"/>
        <v>0</v>
      </c>
      <c r="BJ137" s="18" t="s">
        <v>79</v>
      </c>
      <c r="BK137" s="135">
        <f t="shared" si="17"/>
        <v>0</v>
      </c>
      <c r="BL137" s="18" t="s">
        <v>139</v>
      </c>
      <c r="BM137" s="18" t="s">
        <v>280</v>
      </c>
    </row>
    <row r="138" spans="2:65" s="1" customFormat="1" ht="25.5" customHeight="1">
      <c r="B138" s="126"/>
      <c r="C138" s="147" t="s">
        <v>93</v>
      </c>
      <c r="D138" s="147" t="s">
        <v>155</v>
      </c>
      <c r="E138" s="148" t="s">
        <v>281</v>
      </c>
      <c r="F138" s="200" t="s">
        <v>282</v>
      </c>
      <c r="G138" s="200"/>
      <c r="H138" s="200"/>
      <c r="I138" s="200"/>
      <c r="J138" s="149" t="s">
        <v>137</v>
      </c>
      <c r="K138" s="150">
        <v>1</v>
      </c>
      <c r="L138" s="201"/>
      <c r="M138" s="201"/>
      <c r="N138" s="201"/>
      <c r="O138" s="201"/>
      <c r="P138" s="201"/>
      <c r="Q138" s="201"/>
      <c r="R138" s="131"/>
      <c r="T138" s="132" t="s">
        <v>5</v>
      </c>
      <c r="U138" s="40" t="s">
        <v>36</v>
      </c>
      <c r="V138" s="133">
        <v>0.38400000000000001</v>
      </c>
      <c r="W138" s="133">
        <f t="shared" si="9"/>
        <v>0.38400000000000001</v>
      </c>
      <c r="X138" s="133">
        <v>0</v>
      </c>
      <c r="Y138" s="133">
        <f t="shared" si="10"/>
        <v>0</v>
      </c>
      <c r="Z138" s="133">
        <v>0</v>
      </c>
      <c r="AA138" s="134">
        <f t="shared" si="11"/>
        <v>0</v>
      </c>
      <c r="AR138" s="18" t="s">
        <v>139</v>
      </c>
      <c r="AT138" s="18" t="s">
        <v>155</v>
      </c>
      <c r="AU138" s="18" t="s">
        <v>93</v>
      </c>
      <c r="AY138" s="18" t="s">
        <v>131</v>
      </c>
      <c r="BE138" s="135">
        <f t="shared" si="12"/>
        <v>0</v>
      </c>
      <c r="BF138" s="135">
        <f t="shared" si="13"/>
        <v>0</v>
      </c>
      <c r="BG138" s="135">
        <f t="shared" si="14"/>
        <v>0</v>
      </c>
      <c r="BH138" s="135">
        <f t="shared" si="15"/>
        <v>0</v>
      </c>
      <c r="BI138" s="135">
        <f t="shared" si="16"/>
        <v>0</v>
      </c>
      <c r="BJ138" s="18" t="s">
        <v>79</v>
      </c>
      <c r="BK138" s="135">
        <f t="shared" si="17"/>
        <v>0</v>
      </c>
      <c r="BL138" s="18" t="s">
        <v>139</v>
      </c>
      <c r="BM138" s="18" t="s">
        <v>283</v>
      </c>
    </row>
    <row r="139" spans="2:65" s="1" customFormat="1" ht="25.5" customHeight="1">
      <c r="B139" s="126"/>
      <c r="C139" s="147" t="s">
        <v>141</v>
      </c>
      <c r="D139" s="147" t="s">
        <v>155</v>
      </c>
      <c r="E139" s="148" t="s">
        <v>284</v>
      </c>
      <c r="F139" s="200" t="s">
        <v>285</v>
      </c>
      <c r="G139" s="200"/>
      <c r="H139" s="200"/>
      <c r="I139" s="200"/>
      <c r="J139" s="149" t="s">
        <v>137</v>
      </c>
      <c r="K139" s="150">
        <v>2</v>
      </c>
      <c r="L139" s="201"/>
      <c r="M139" s="201"/>
      <c r="N139" s="201"/>
      <c r="O139" s="201"/>
      <c r="P139" s="201"/>
      <c r="Q139" s="201"/>
      <c r="R139" s="131"/>
      <c r="T139" s="132" t="s">
        <v>5</v>
      </c>
      <c r="U139" s="40" t="s">
        <v>36</v>
      </c>
      <c r="V139" s="133">
        <v>0.86399999999999999</v>
      </c>
      <c r="W139" s="133">
        <f t="shared" si="9"/>
        <v>1.728</v>
      </c>
      <c r="X139" s="133">
        <v>0</v>
      </c>
      <c r="Y139" s="133">
        <f t="shared" si="10"/>
        <v>0</v>
      </c>
      <c r="Z139" s="133">
        <v>0</v>
      </c>
      <c r="AA139" s="134">
        <f t="shared" si="11"/>
        <v>0</v>
      </c>
      <c r="AR139" s="18" t="s">
        <v>139</v>
      </c>
      <c r="AT139" s="18" t="s">
        <v>155</v>
      </c>
      <c r="AU139" s="18" t="s">
        <v>93</v>
      </c>
      <c r="AY139" s="18" t="s">
        <v>131</v>
      </c>
      <c r="BE139" s="135">
        <f t="shared" si="12"/>
        <v>0</v>
      </c>
      <c r="BF139" s="135">
        <f t="shared" si="13"/>
        <v>0</v>
      </c>
      <c r="BG139" s="135">
        <f t="shared" si="14"/>
        <v>0</v>
      </c>
      <c r="BH139" s="135">
        <f t="shared" si="15"/>
        <v>0</v>
      </c>
      <c r="BI139" s="135">
        <f t="shared" si="16"/>
        <v>0</v>
      </c>
      <c r="BJ139" s="18" t="s">
        <v>79</v>
      </c>
      <c r="BK139" s="135">
        <f t="shared" si="17"/>
        <v>0</v>
      </c>
      <c r="BL139" s="18" t="s">
        <v>139</v>
      </c>
      <c r="BM139" s="18" t="s">
        <v>286</v>
      </c>
    </row>
    <row r="140" spans="2:65" s="1" customFormat="1" ht="25.5" customHeight="1">
      <c r="B140" s="126"/>
      <c r="C140" s="147" t="s">
        <v>214</v>
      </c>
      <c r="D140" s="147" t="s">
        <v>155</v>
      </c>
      <c r="E140" s="148" t="s">
        <v>287</v>
      </c>
      <c r="F140" s="200" t="s">
        <v>288</v>
      </c>
      <c r="G140" s="200"/>
      <c r="H140" s="200"/>
      <c r="I140" s="200"/>
      <c r="J140" s="149" t="s">
        <v>137</v>
      </c>
      <c r="K140" s="150">
        <v>1</v>
      </c>
      <c r="L140" s="201"/>
      <c r="M140" s="201"/>
      <c r="N140" s="201"/>
      <c r="O140" s="201"/>
      <c r="P140" s="201"/>
      <c r="Q140" s="201"/>
      <c r="R140" s="131"/>
      <c r="T140" s="132" t="s">
        <v>5</v>
      </c>
      <c r="U140" s="40" t="s">
        <v>36</v>
      </c>
      <c r="V140" s="133">
        <v>0.64400000000000002</v>
      </c>
      <c r="W140" s="133">
        <f t="shared" si="9"/>
        <v>0.64400000000000002</v>
      </c>
      <c r="X140" s="133">
        <v>0</v>
      </c>
      <c r="Y140" s="133">
        <f t="shared" si="10"/>
        <v>0</v>
      </c>
      <c r="Z140" s="133">
        <v>0</v>
      </c>
      <c r="AA140" s="134">
        <f t="shared" si="11"/>
        <v>0</v>
      </c>
      <c r="AR140" s="18" t="s">
        <v>139</v>
      </c>
      <c r="AT140" s="18" t="s">
        <v>155</v>
      </c>
      <c r="AU140" s="18" t="s">
        <v>93</v>
      </c>
      <c r="AY140" s="18" t="s">
        <v>131</v>
      </c>
      <c r="BE140" s="135">
        <f t="shared" si="12"/>
        <v>0</v>
      </c>
      <c r="BF140" s="135">
        <f t="shared" si="13"/>
        <v>0</v>
      </c>
      <c r="BG140" s="135">
        <f t="shared" si="14"/>
        <v>0</v>
      </c>
      <c r="BH140" s="135">
        <f t="shared" si="15"/>
        <v>0</v>
      </c>
      <c r="BI140" s="135">
        <f t="shared" si="16"/>
        <v>0</v>
      </c>
      <c r="BJ140" s="18" t="s">
        <v>79</v>
      </c>
      <c r="BK140" s="135">
        <f t="shared" si="17"/>
        <v>0</v>
      </c>
      <c r="BL140" s="18" t="s">
        <v>139</v>
      </c>
      <c r="BM140" s="18" t="s">
        <v>289</v>
      </c>
    </row>
    <row r="141" spans="2:65" s="1" customFormat="1" ht="16.5" customHeight="1">
      <c r="B141" s="126"/>
      <c r="C141" s="147" t="s">
        <v>132</v>
      </c>
      <c r="D141" s="147" t="s">
        <v>155</v>
      </c>
      <c r="E141" s="148" t="s">
        <v>127</v>
      </c>
      <c r="F141" s="200" t="s">
        <v>290</v>
      </c>
      <c r="G141" s="200"/>
      <c r="H141" s="200"/>
      <c r="I141" s="200"/>
      <c r="J141" s="149" t="s">
        <v>129</v>
      </c>
      <c r="K141" s="150">
        <v>1</v>
      </c>
      <c r="L141" s="201"/>
      <c r="M141" s="201"/>
      <c r="N141" s="201"/>
      <c r="O141" s="201"/>
      <c r="P141" s="201"/>
      <c r="Q141" s="201"/>
      <c r="R141" s="131"/>
      <c r="T141" s="132" t="s">
        <v>5</v>
      </c>
      <c r="U141" s="40" t="s">
        <v>36</v>
      </c>
      <c r="V141" s="133">
        <v>0</v>
      </c>
      <c r="W141" s="133">
        <f t="shared" si="9"/>
        <v>0</v>
      </c>
      <c r="X141" s="133">
        <v>0</v>
      </c>
      <c r="Y141" s="133">
        <f t="shared" si="10"/>
        <v>0</v>
      </c>
      <c r="Z141" s="133">
        <v>0</v>
      </c>
      <c r="AA141" s="134">
        <f t="shared" si="11"/>
        <v>0</v>
      </c>
      <c r="AR141" s="18" t="s">
        <v>139</v>
      </c>
      <c r="AT141" s="18" t="s">
        <v>155</v>
      </c>
      <c r="AU141" s="18" t="s">
        <v>93</v>
      </c>
      <c r="AY141" s="18" t="s">
        <v>131</v>
      </c>
      <c r="BE141" s="135">
        <f t="shared" si="12"/>
        <v>0</v>
      </c>
      <c r="BF141" s="135">
        <f t="shared" si="13"/>
        <v>0</v>
      </c>
      <c r="BG141" s="135">
        <f t="shared" si="14"/>
        <v>0</v>
      </c>
      <c r="BH141" s="135">
        <f t="shared" si="15"/>
        <v>0</v>
      </c>
      <c r="BI141" s="135">
        <f t="shared" si="16"/>
        <v>0</v>
      </c>
      <c r="BJ141" s="18" t="s">
        <v>79</v>
      </c>
      <c r="BK141" s="135">
        <f t="shared" si="17"/>
        <v>0</v>
      </c>
      <c r="BL141" s="18" t="s">
        <v>139</v>
      </c>
      <c r="BM141" s="18" t="s">
        <v>291</v>
      </c>
    </row>
    <row r="142" spans="2:65" s="9" customFormat="1" ht="29.85" customHeight="1">
      <c r="B142" s="136"/>
      <c r="C142" s="137"/>
      <c r="D142" s="146" t="s">
        <v>231</v>
      </c>
      <c r="E142" s="146"/>
      <c r="F142" s="146"/>
      <c r="G142" s="146"/>
      <c r="H142" s="146"/>
      <c r="I142" s="146"/>
      <c r="J142" s="146"/>
      <c r="K142" s="146"/>
      <c r="L142" s="146"/>
      <c r="M142" s="146"/>
      <c r="N142" s="197"/>
      <c r="O142" s="198"/>
      <c r="P142" s="198"/>
      <c r="Q142" s="198"/>
      <c r="R142" s="139"/>
      <c r="T142" s="140"/>
      <c r="U142" s="137"/>
      <c r="V142" s="137"/>
      <c r="W142" s="141">
        <f>SUM(W143:W145)</f>
        <v>5.0199999999999996</v>
      </c>
      <c r="X142" s="137"/>
      <c r="Y142" s="141">
        <f>SUM(Y143:Y145)</f>
        <v>0</v>
      </c>
      <c r="Z142" s="137"/>
      <c r="AA142" s="142">
        <f>SUM(AA143:AA145)</f>
        <v>0</v>
      </c>
      <c r="AR142" s="143" t="s">
        <v>93</v>
      </c>
      <c r="AT142" s="144" t="s">
        <v>70</v>
      </c>
      <c r="AU142" s="144" t="s">
        <v>79</v>
      </c>
      <c r="AY142" s="143" t="s">
        <v>131</v>
      </c>
      <c r="BK142" s="145">
        <f>SUM(BK143:BK145)</f>
        <v>0</v>
      </c>
    </row>
    <row r="143" spans="2:65" s="1" customFormat="1" ht="25.5" customHeight="1">
      <c r="B143" s="126"/>
      <c r="C143" s="147" t="s">
        <v>195</v>
      </c>
      <c r="D143" s="147" t="s">
        <v>155</v>
      </c>
      <c r="E143" s="148" t="s">
        <v>292</v>
      </c>
      <c r="F143" s="200" t="s">
        <v>293</v>
      </c>
      <c r="G143" s="200"/>
      <c r="H143" s="200"/>
      <c r="I143" s="200"/>
      <c r="J143" s="149" t="s">
        <v>137</v>
      </c>
      <c r="K143" s="150">
        <v>1</v>
      </c>
      <c r="L143" s="201"/>
      <c r="M143" s="201"/>
      <c r="N143" s="201"/>
      <c r="O143" s="201"/>
      <c r="P143" s="201"/>
      <c r="Q143" s="201"/>
      <c r="R143" s="131"/>
      <c r="T143" s="132" t="s">
        <v>5</v>
      </c>
      <c r="U143" s="40" t="s">
        <v>36</v>
      </c>
      <c r="V143" s="133">
        <v>1.42</v>
      </c>
      <c r="W143" s="133">
        <f>V143*K143</f>
        <v>1.42</v>
      </c>
      <c r="X143" s="133">
        <v>0</v>
      </c>
      <c r="Y143" s="133">
        <f>X143*K143</f>
        <v>0</v>
      </c>
      <c r="Z143" s="133">
        <v>0</v>
      </c>
      <c r="AA143" s="134">
        <f>Z143*K143</f>
        <v>0</v>
      </c>
      <c r="AR143" s="18" t="s">
        <v>139</v>
      </c>
      <c r="AT143" s="18" t="s">
        <v>155</v>
      </c>
      <c r="AU143" s="18" t="s">
        <v>93</v>
      </c>
      <c r="AY143" s="18" t="s">
        <v>131</v>
      </c>
      <c r="BE143" s="135">
        <f>IF(U143="základní",N143,0)</f>
        <v>0</v>
      </c>
      <c r="BF143" s="135">
        <f>IF(U143="snížená",N143,0)</f>
        <v>0</v>
      </c>
      <c r="BG143" s="135">
        <f>IF(U143="zákl. přenesená",N143,0)</f>
        <v>0</v>
      </c>
      <c r="BH143" s="135">
        <f>IF(U143="sníž. přenesená",N143,0)</f>
        <v>0</v>
      </c>
      <c r="BI143" s="135">
        <f>IF(U143="nulová",N143,0)</f>
        <v>0</v>
      </c>
      <c r="BJ143" s="18" t="s">
        <v>79</v>
      </c>
      <c r="BK143" s="135">
        <f>ROUND(L143*K143,2)</f>
        <v>0</v>
      </c>
      <c r="BL143" s="18" t="s">
        <v>139</v>
      </c>
      <c r="BM143" s="18" t="s">
        <v>294</v>
      </c>
    </row>
    <row r="144" spans="2:65" s="1" customFormat="1" ht="25.5" customHeight="1">
      <c r="B144" s="126"/>
      <c r="C144" s="147" t="s">
        <v>172</v>
      </c>
      <c r="D144" s="147" t="s">
        <v>155</v>
      </c>
      <c r="E144" s="148" t="s">
        <v>295</v>
      </c>
      <c r="F144" s="200" t="s">
        <v>296</v>
      </c>
      <c r="G144" s="200"/>
      <c r="H144" s="200"/>
      <c r="I144" s="200"/>
      <c r="J144" s="149" t="s">
        <v>137</v>
      </c>
      <c r="K144" s="150">
        <v>1</v>
      </c>
      <c r="L144" s="201"/>
      <c r="M144" s="201"/>
      <c r="N144" s="201"/>
      <c r="O144" s="201"/>
      <c r="P144" s="201"/>
      <c r="Q144" s="201"/>
      <c r="R144" s="131"/>
      <c r="T144" s="132" t="s">
        <v>5</v>
      </c>
      <c r="U144" s="40" t="s">
        <v>36</v>
      </c>
      <c r="V144" s="133">
        <v>3.6</v>
      </c>
      <c r="W144" s="133">
        <f>V144*K144</f>
        <v>3.6</v>
      </c>
      <c r="X144" s="133">
        <v>0</v>
      </c>
      <c r="Y144" s="133">
        <f>X144*K144</f>
        <v>0</v>
      </c>
      <c r="Z144" s="133">
        <v>0</v>
      </c>
      <c r="AA144" s="134">
        <f>Z144*K144</f>
        <v>0</v>
      </c>
      <c r="AR144" s="18" t="s">
        <v>139</v>
      </c>
      <c r="AT144" s="18" t="s">
        <v>155</v>
      </c>
      <c r="AU144" s="18" t="s">
        <v>93</v>
      </c>
      <c r="AY144" s="18" t="s">
        <v>131</v>
      </c>
      <c r="BE144" s="135">
        <f>IF(U144="základní",N144,0)</f>
        <v>0</v>
      </c>
      <c r="BF144" s="135">
        <f>IF(U144="snížená",N144,0)</f>
        <v>0</v>
      </c>
      <c r="BG144" s="135">
        <f>IF(U144="zákl. přenesená",N144,0)</f>
        <v>0</v>
      </c>
      <c r="BH144" s="135">
        <f>IF(U144="sníž. přenesená",N144,0)</f>
        <v>0</v>
      </c>
      <c r="BI144" s="135">
        <f>IF(U144="nulová",N144,0)</f>
        <v>0</v>
      </c>
      <c r="BJ144" s="18" t="s">
        <v>79</v>
      </c>
      <c r="BK144" s="135">
        <f>ROUND(L144*K144,2)</f>
        <v>0</v>
      </c>
      <c r="BL144" s="18" t="s">
        <v>139</v>
      </c>
      <c r="BM144" s="18" t="s">
        <v>297</v>
      </c>
    </row>
    <row r="145" spans="2:65" s="1" customFormat="1" ht="25.5" customHeight="1">
      <c r="B145" s="126"/>
      <c r="C145" s="147" t="s">
        <v>184</v>
      </c>
      <c r="D145" s="147" t="s">
        <v>155</v>
      </c>
      <c r="E145" s="148" t="s">
        <v>298</v>
      </c>
      <c r="F145" s="200" t="s">
        <v>299</v>
      </c>
      <c r="G145" s="200"/>
      <c r="H145" s="200"/>
      <c r="I145" s="200"/>
      <c r="J145" s="149" t="s">
        <v>129</v>
      </c>
      <c r="K145" s="150">
        <v>1</v>
      </c>
      <c r="L145" s="201"/>
      <c r="M145" s="201"/>
      <c r="N145" s="201"/>
      <c r="O145" s="201"/>
      <c r="P145" s="201"/>
      <c r="Q145" s="201"/>
      <c r="R145" s="131"/>
      <c r="T145" s="132" t="s">
        <v>5</v>
      </c>
      <c r="U145" s="151" t="s">
        <v>36</v>
      </c>
      <c r="V145" s="152">
        <v>0</v>
      </c>
      <c r="W145" s="152">
        <f>V145*K145</f>
        <v>0</v>
      </c>
      <c r="X145" s="152">
        <v>0</v>
      </c>
      <c r="Y145" s="152">
        <f>X145*K145</f>
        <v>0</v>
      </c>
      <c r="Z145" s="152">
        <v>0</v>
      </c>
      <c r="AA145" s="153">
        <f>Z145*K145</f>
        <v>0</v>
      </c>
      <c r="AR145" s="18" t="s">
        <v>139</v>
      </c>
      <c r="AT145" s="18" t="s">
        <v>155</v>
      </c>
      <c r="AU145" s="18" t="s">
        <v>93</v>
      </c>
      <c r="AY145" s="18" t="s">
        <v>131</v>
      </c>
      <c r="BE145" s="135">
        <f>IF(U145="základní",N145,0)</f>
        <v>0</v>
      </c>
      <c r="BF145" s="135">
        <f>IF(U145="snížená",N145,0)</f>
        <v>0</v>
      </c>
      <c r="BG145" s="135">
        <f>IF(U145="zákl. přenesená",N145,0)</f>
        <v>0</v>
      </c>
      <c r="BH145" s="135">
        <f>IF(U145="sníž. přenesená",N145,0)</f>
        <v>0</v>
      </c>
      <c r="BI145" s="135">
        <f>IF(U145="nulová",N145,0)</f>
        <v>0</v>
      </c>
      <c r="BJ145" s="18" t="s">
        <v>79</v>
      </c>
      <c r="BK145" s="135">
        <f>ROUND(L145*K145,2)</f>
        <v>0</v>
      </c>
      <c r="BL145" s="18" t="s">
        <v>139</v>
      </c>
      <c r="BM145" s="18" t="s">
        <v>300</v>
      </c>
    </row>
    <row r="146" spans="2:65" s="1" customFormat="1" ht="6.95" customHeight="1">
      <c r="B146" s="55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7"/>
    </row>
  </sheetData>
  <mergeCells count="135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6:Q96"/>
    <mergeCell ref="L98:Q98"/>
    <mergeCell ref="C104:Q104"/>
    <mergeCell ref="F106:P106"/>
    <mergeCell ref="F107:P107"/>
    <mergeCell ref="M109:P109"/>
    <mergeCell ref="M111:Q111"/>
    <mergeCell ref="M112:Q112"/>
    <mergeCell ref="F114:I114"/>
    <mergeCell ref="L114:M114"/>
    <mergeCell ref="N114:Q114"/>
    <mergeCell ref="F116:I116"/>
    <mergeCell ref="L116:M116"/>
    <mergeCell ref="N116:Q116"/>
    <mergeCell ref="F117:I117"/>
    <mergeCell ref="L117:M117"/>
    <mergeCell ref="N117:Q117"/>
    <mergeCell ref="F118:I118"/>
    <mergeCell ref="L118:M118"/>
    <mergeCell ref="N118:Q118"/>
    <mergeCell ref="F119:I119"/>
    <mergeCell ref="L119:M119"/>
    <mergeCell ref="N119:Q119"/>
    <mergeCell ref="F120:I120"/>
    <mergeCell ref="L120:M120"/>
    <mergeCell ref="N120:Q120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9:I129"/>
    <mergeCell ref="L129:M129"/>
    <mergeCell ref="N129:Q129"/>
    <mergeCell ref="F131:I131"/>
    <mergeCell ref="L131:M131"/>
    <mergeCell ref="N131:Q131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H1:K1"/>
    <mergeCell ref="S2:AC2"/>
    <mergeCell ref="F144:I144"/>
    <mergeCell ref="L144:M144"/>
    <mergeCell ref="N144:Q144"/>
    <mergeCell ref="F145:I145"/>
    <mergeCell ref="L145:M145"/>
    <mergeCell ref="N145:Q145"/>
    <mergeCell ref="N115:Q115"/>
    <mergeCell ref="N127:Q127"/>
    <mergeCell ref="N128:Q128"/>
    <mergeCell ref="N130:Q130"/>
    <mergeCell ref="N132:Q132"/>
    <mergeCell ref="N133:Q133"/>
    <mergeCell ref="N142:Q142"/>
    <mergeCell ref="F140:I140"/>
    <mergeCell ref="L140:M140"/>
    <mergeCell ref="N140:Q140"/>
    <mergeCell ref="F141:I141"/>
    <mergeCell ref="L141:M141"/>
    <mergeCell ref="N141:Q141"/>
    <mergeCell ref="F143:I143"/>
    <mergeCell ref="L143:M143"/>
    <mergeCell ref="N143:Q143"/>
  </mergeCells>
  <hyperlinks>
    <hyperlink ref="F1:G1" location="C2" display="1) Krycí list rozpočtu"/>
    <hyperlink ref="H1:K1" location="C86" display="2) Rekapitulace rozpočtu"/>
    <hyperlink ref="L1" location="C114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01 - stavební úpravy</vt:lpstr>
      <vt:lpstr>02 - úprava elektroinstalace</vt:lpstr>
      <vt:lpstr>'01 - stavební úpravy'!Názvy_tisku</vt:lpstr>
      <vt:lpstr>'02 - úprava elektroinstalace'!Názvy_tisku</vt:lpstr>
      <vt:lpstr>'Rekapitulace stavby'!Názvy_tisku</vt:lpstr>
      <vt:lpstr>'01 - stavební úpravy'!Oblast_tisku</vt:lpstr>
      <vt:lpstr>'02 - úprava elektroinstalace'!Oblast_tisku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Sroll</dc:creator>
  <cp:lastModifiedBy>Marie Plechačová</cp:lastModifiedBy>
  <cp:lastPrinted>2019-04-11T08:01:44Z</cp:lastPrinted>
  <dcterms:created xsi:type="dcterms:W3CDTF">2019-01-28T14:35:30Z</dcterms:created>
  <dcterms:modified xsi:type="dcterms:W3CDTF">2019-04-11T08:04:52Z</dcterms:modified>
</cp:coreProperties>
</file>